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AquestLlibreDeTreball" defaultThemeVersion="166925"/>
  <mc:AlternateContent xmlns:mc="http://schemas.openxmlformats.org/markup-compatibility/2006">
    <mc:Choice Requires="x15">
      <x15ac:absPath xmlns:x15ac="http://schemas.microsoft.com/office/spreadsheetml/2010/11/ac" url="F:\4. Arees\Gestio d'Incentius\AVALUACIÓ INCENTIUS\2023\Plantilla sol·licitud web\8. RD\"/>
    </mc:Choice>
  </mc:AlternateContent>
  <xr:revisionPtr revIDLastSave="0" documentId="13_ncr:1_{FCBC8ADC-7192-48CD-B8BD-79F4D9406CA7}" xr6:coauthVersionLast="47" xr6:coauthVersionMax="47" xr10:uidLastSave="{00000000-0000-0000-0000-000000000000}"/>
  <bookViews>
    <workbookView xWindow="28680" yWindow="-120" windowWidth="29040" windowHeight="15840" tabRatio="800" xr2:uid="{F854858B-141D-4F79-947F-09FCC60F1806}"/>
  </bookViews>
  <sheets>
    <sheet name="INSTRUCCIONS Sol·licitant" sheetId="19" r:id="rId1"/>
    <sheet name="EMPRESA 1 - Líder" sheetId="10" r:id="rId2"/>
    <sheet name="BENEFICIARI 2" sheetId="23" r:id="rId3"/>
    <sheet name="BENEFICIARI 3" sheetId="28" r:id="rId4"/>
    <sheet name="BENEFICIARI 4" sheetId="29" r:id="rId5"/>
    <sheet name="Detall per Imprès Sol·licitud" sheetId="13" r:id="rId6"/>
    <sheet name="Pressupost Global - Resum" sheetId="26" r:id="rId7"/>
    <sheet name="DADES_PRESSUPOST" sheetId="27" state="hidden" r:id="rId8"/>
    <sheet name="Desplegables" sheetId="2" state="hidden" r:id="rId9"/>
  </sheets>
  <definedNames>
    <definedName name="_xlnm._FilterDatabase" localSheetId="2" hidden="1">'BENEFICIARI 2'!$B$34:$F$34</definedName>
    <definedName name="_xlnm._FilterDatabase" localSheetId="3" hidden="1">'BENEFICIARI 3'!$B$34:$F$34</definedName>
    <definedName name="_xlnm._FilterDatabase" localSheetId="4" hidden="1">'BENEFICIARI 4'!$B$34:$F$34</definedName>
    <definedName name="_xlnm._FilterDatabase" localSheetId="1" hidden="1">'EMPRESA 1 - Líder'!$B$34:$F$34</definedName>
    <definedName name="_xlnm.Print_Area" localSheetId="2">'BENEFICIARI 2'!$B$1:$N$83</definedName>
    <definedName name="_xlnm.Print_Area" localSheetId="3">'BENEFICIARI 3'!$B$1:$N$83</definedName>
    <definedName name="_xlnm.Print_Area" localSheetId="4">'BENEFICIARI 4'!$B$1:$N$83</definedName>
    <definedName name="_xlnm.Print_Area" localSheetId="5">'Detall per Imprès Sol·licitud'!$A$1:$P$59</definedName>
    <definedName name="_xlnm.Print_Area" localSheetId="1">'EMPRESA 1 - Líder'!$B$1:$N$83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9" l="1"/>
  <c r="D30" i="28"/>
  <c r="D30" i="23"/>
  <c r="C30" i="28"/>
  <c r="C30" i="23"/>
  <c r="C90" i="10" l="1"/>
  <c r="N2" i="27" l="1"/>
  <c r="M80" i="23"/>
  <c r="M79" i="23"/>
  <c r="M78" i="23"/>
  <c r="M76" i="23"/>
  <c r="M75" i="23"/>
  <c r="M74" i="23"/>
  <c r="M75" i="10" l="1"/>
  <c r="F2" i="27" l="1"/>
  <c r="H36" i="29"/>
  <c r="H37" i="29"/>
  <c r="H35" i="29"/>
  <c r="H36" i="28"/>
  <c r="H37" i="28"/>
  <c r="H35" i="28"/>
  <c r="H36" i="23"/>
  <c r="H37" i="23"/>
  <c r="H35" i="23"/>
  <c r="H36" i="10"/>
  <c r="H37" i="10"/>
  <c r="H35" i="10"/>
  <c r="E87" i="26" l="1"/>
  <c r="E73" i="26"/>
  <c r="E59" i="26"/>
  <c r="F87" i="26"/>
  <c r="F73" i="26"/>
  <c r="F59" i="26"/>
  <c r="J15" i="26" s="1"/>
  <c r="K15" i="26" s="1"/>
  <c r="J16" i="26" l="1"/>
  <c r="K16" i="26" s="1"/>
  <c r="B57" i="13"/>
  <c r="B56" i="13"/>
  <c r="B55" i="13"/>
  <c r="E40" i="13"/>
  <c r="E30" i="13"/>
  <c r="F17" i="26"/>
  <c r="H17" i="26" s="1"/>
  <c r="J17" i="26"/>
  <c r="K17" i="26" s="1"/>
  <c r="F16" i="26"/>
  <c r="H16" i="26" s="1"/>
  <c r="F15" i="26"/>
  <c r="H15" i="26" s="1"/>
  <c r="F14" i="26"/>
  <c r="F45" i="26"/>
  <c r="J14" i="26" s="1"/>
  <c r="E2" i="27" l="1"/>
  <c r="F94" i="26"/>
  <c r="F95" i="26"/>
  <c r="F80" i="26"/>
  <c r="F81" i="26"/>
  <c r="BB2" i="27"/>
  <c r="BA2" i="27"/>
  <c r="AN2" i="27"/>
  <c r="AM2" i="27"/>
  <c r="Z2" i="27"/>
  <c r="Y2" i="27"/>
  <c r="AZ2" i="27"/>
  <c r="AL2" i="27"/>
  <c r="X2" i="27"/>
  <c r="J2" i="27"/>
  <c r="A2" i="27"/>
  <c r="B2" i="27"/>
  <c r="C2" i="27"/>
  <c r="D2" i="27"/>
  <c r="L2" i="27"/>
  <c r="F92" i="29"/>
  <c r="F90" i="29"/>
  <c r="C90" i="29"/>
  <c r="J82" i="29"/>
  <c r="K82" i="29" s="1"/>
  <c r="BK2" i="27" s="1"/>
  <c r="F82" i="29"/>
  <c r="I82" i="29" s="1"/>
  <c r="C92" i="29" s="1"/>
  <c r="M80" i="29"/>
  <c r="M95" i="26" s="1"/>
  <c r="J80" i="29"/>
  <c r="J95" i="26" s="1"/>
  <c r="F80" i="29"/>
  <c r="M79" i="29"/>
  <c r="M94" i="26" s="1"/>
  <c r="J79" i="29"/>
  <c r="J94" i="26" s="1"/>
  <c r="F79" i="29"/>
  <c r="M78" i="29"/>
  <c r="M81" i="29" s="1"/>
  <c r="M96" i="26" s="1"/>
  <c r="J78" i="29"/>
  <c r="J93" i="26" s="1"/>
  <c r="F78" i="29"/>
  <c r="F93" i="26" s="1"/>
  <c r="M76" i="29"/>
  <c r="M91" i="26" s="1"/>
  <c r="J76" i="29"/>
  <c r="J91" i="26" s="1"/>
  <c r="F76" i="29"/>
  <c r="F91" i="26" s="1"/>
  <c r="M75" i="29"/>
  <c r="M90" i="26" s="1"/>
  <c r="J75" i="29"/>
  <c r="J90" i="26" s="1"/>
  <c r="F75" i="29"/>
  <c r="F90" i="26" s="1"/>
  <c r="M74" i="29"/>
  <c r="M77" i="29" s="1"/>
  <c r="M92" i="26" s="1"/>
  <c r="J74" i="29"/>
  <c r="J77" i="29" s="1"/>
  <c r="J92" i="26" s="1"/>
  <c r="F74" i="29"/>
  <c r="F89" i="26" s="1"/>
  <c r="J70" i="29"/>
  <c r="I70" i="29"/>
  <c r="J69" i="29"/>
  <c r="K69" i="29" s="1"/>
  <c r="I69" i="29"/>
  <c r="K67" i="29"/>
  <c r="L67" i="29" s="1"/>
  <c r="J60" i="29"/>
  <c r="K60" i="29" s="1"/>
  <c r="I60" i="29"/>
  <c r="K58" i="29"/>
  <c r="L58" i="29" s="1"/>
  <c r="K57" i="29"/>
  <c r="L57" i="29" s="1"/>
  <c r="K56" i="29"/>
  <c r="L56" i="29" s="1"/>
  <c r="J49" i="29"/>
  <c r="K49" i="29" s="1"/>
  <c r="I49" i="29"/>
  <c r="K47" i="29"/>
  <c r="L47" i="29" s="1"/>
  <c r="K46" i="29"/>
  <c r="L46" i="29" s="1"/>
  <c r="K45" i="29"/>
  <c r="L45" i="29" s="1"/>
  <c r="N37" i="29"/>
  <c r="M37" i="29"/>
  <c r="N36" i="29"/>
  <c r="M36" i="29"/>
  <c r="N35" i="29"/>
  <c r="M35" i="29"/>
  <c r="C30" i="29"/>
  <c r="F37" i="29" s="1"/>
  <c r="I27" i="29"/>
  <c r="H27" i="29"/>
  <c r="F27" i="29"/>
  <c r="K25" i="29"/>
  <c r="J25" i="29"/>
  <c r="I25" i="29"/>
  <c r="K24" i="29"/>
  <c r="L24" i="29" s="1"/>
  <c r="J24" i="29"/>
  <c r="I24" i="29"/>
  <c r="K23" i="29"/>
  <c r="J23" i="29"/>
  <c r="I23" i="29"/>
  <c r="E13" i="29"/>
  <c r="E12" i="29"/>
  <c r="E11" i="29"/>
  <c r="E10" i="29"/>
  <c r="B5" i="29"/>
  <c r="F92" i="28"/>
  <c r="F90" i="28"/>
  <c r="C90" i="28"/>
  <c r="J82" i="28"/>
  <c r="K82" i="28" s="1"/>
  <c r="L83" i="26" s="1"/>
  <c r="F82" i="28"/>
  <c r="I82" i="28" s="1"/>
  <c r="C92" i="28" s="1"/>
  <c r="M80" i="28"/>
  <c r="M81" i="26" s="1"/>
  <c r="J80" i="28"/>
  <c r="J81" i="26" s="1"/>
  <c r="F80" i="28"/>
  <c r="M79" i="28"/>
  <c r="M80" i="26" s="1"/>
  <c r="J79" i="28"/>
  <c r="J80" i="26" s="1"/>
  <c r="F79" i="28"/>
  <c r="M78" i="28"/>
  <c r="M81" i="28" s="1"/>
  <c r="M82" i="26" s="1"/>
  <c r="J78" i="28"/>
  <c r="J79" i="26" s="1"/>
  <c r="F78" i="28"/>
  <c r="F81" i="28" s="1"/>
  <c r="F82" i="26" s="1"/>
  <c r="M76" i="28"/>
  <c r="M77" i="26" s="1"/>
  <c r="J76" i="28"/>
  <c r="J77" i="26" s="1"/>
  <c r="F76" i="28"/>
  <c r="F77" i="26" s="1"/>
  <c r="M75" i="28"/>
  <c r="M76" i="26" s="1"/>
  <c r="J75" i="28"/>
  <c r="J76" i="26" s="1"/>
  <c r="F75" i="28"/>
  <c r="F76" i="26" s="1"/>
  <c r="M74" i="28"/>
  <c r="M77" i="28" s="1"/>
  <c r="M78" i="26" s="1"/>
  <c r="J74" i="28"/>
  <c r="J77" i="28" s="1"/>
  <c r="J78" i="26" s="1"/>
  <c r="F74" i="28"/>
  <c r="F75" i="26" s="1"/>
  <c r="J70" i="28"/>
  <c r="I70" i="28"/>
  <c r="J69" i="28"/>
  <c r="I69" i="28"/>
  <c r="K67" i="28"/>
  <c r="L67" i="28" s="1"/>
  <c r="J60" i="28"/>
  <c r="K60" i="28" s="1"/>
  <c r="I60" i="28"/>
  <c r="K58" i="28"/>
  <c r="L58" i="28" s="1"/>
  <c r="K57" i="28"/>
  <c r="L57" i="28" s="1"/>
  <c r="K56" i="28"/>
  <c r="L56" i="28" s="1"/>
  <c r="J49" i="28"/>
  <c r="K49" i="28" s="1"/>
  <c r="I49" i="28"/>
  <c r="K47" i="28"/>
  <c r="L47" i="28" s="1"/>
  <c r="K46" i="28"/>
  <c r="L46" i="28" s="1"/>
  <c r="K45" i="28"/>
  <c r="L45" i="28" s="1"/>
  <c r="M37" i="28"/>
  <c r="N37" i="28" s="1"/>
  <c r="N36" i="28"/>
  <c r="M36" i="28"/>
  <c r="N35" i="28"/>
  <c r="M35" i="28"/>
  <c r="H27" i="28"/>
  <c r="F27" i="28"/>
  <c r="K25" i="28"/>
  <c r="J25" i="28"/>
  <c r="I25" i="28"/>
  <c r="K24" i="28"/>
  <c r="J24" i="28"/>
  <c r="I24" i="28"/>
  <c r="K23" i="28"/>
  <c r="J23" i="28"/>
  <c r="I23" i="28"/>
  <c r="E13" i="28"/>
  <c r="E12" i="28"/>
  <c r="E11" i="28"/>
  <c r="E10" i="28"/>
  <c r="B5" i="28"/>
  <c r="K2" i="27"/>
  <c r="J81" i="29" l="1"/>
  <c r="J96" i="26" s="1"/>
  <c r="L23" i="28"/>
  <c r="I27" i="28"/>
  <c r="L60" i="29"/>
  <c r="I33" i="13"/>
  <c r="AQ2" i="27"/>
  <c r="J89" i="26"/>
  <c r="BF2" i="27"/>
  <c r="B45" i="13"/>
  <c r="F97" i="26"/>
  <c r="F79" i="26"/>
  <c r="L23" i="29"/>
  <c r="L27" i="29" s="1"/>
  <c r="J75" i="26"/>
  <c r="L25" i="29"/>
  <c r="L24" i="28"/>
  <c r="L25" i="28"/>
  <c r="J27" i="29"/>
  <c r="K27" i="29" s="1"/>
  <c r="J27" i="28"/>
  <c r="K27" i="28" s="1"/>
  <c r="I97" i="26"/>
  <c r="B35" i="13"/>
  <c r="AR2" i="27"/>
  <c r="F81" i="29"/>
  <c r="F96" i="26" s="1"/>
  <c r="K78" i="29"/>
  <c r="BJ2" i="27" s="1"/>
  <c r="BG2" i="27"/>
  <c r="I45" i="13"/>
  <c r="B33" i="13"/>
  <c r="AP2" i="27"/>
  <c r="J97" i="26"/>
  <c r="L93" i="26"/>
  <c r="M93" i="26"/>
  <c r="I35" i="13"/>
  <c r="AS2" i="27"/>
  <c r="L97" i="26"/>
  <c r="M89" i="26"/>
  <c r="BD2" i="27"/>
  <c r="B43" i="13"/>
  <c r="BE2" i="27"/>
  <c r="I43" i="13"/>
  <c r="F35" i="29"/>
  <c r="F36" i="29"/>
  <c r="M79" i="26"/>
  <c r="L49" i="28"/>
  <c r="M75" i="26"/>
  <c r="J83" i="26"/>
  <c r="AW2" i="27"/>
  <c r="F83" i="26"/>
  <c r="I83" i="26"/>
  <c r="M82" i="29"/>
  <c r="M97" i="26" s="1"/>
  <c r="L69" i="29"/>
  <c r="L49" i="29"/>
  <c r="K74" i="29"/>
  <c r="F77" i="29"/>
  <c r="M82" i="28"/>
  <c r="L69" i="28"/>
  <c r="K69" i="28" s="1"/>
  <c r="L60" i="28"/>
  <c r="F37" i="28"/>
  <c r="J81" i="28"/>
  <c r="F36" i="28"/>
  <c r="K74" i="28"/>
  <c r="F77" i="28"/>
  <c r="F35" i="28"/>
  <c r="I78" i="28"/>
  <c r="I79" i="26" s="1"/>
  <c r="L27" i="28" l="1"/>
  <c r="I78" i="29"/>
  <c r="I93" i="26" s="1"/>
  <c r="M83" i="29"/>
  <c r="BL2" i="27" s="1"/>
  <c r="I74" i="29"/>
  <c r="I89" i="26" s="1"/>
  <c r="F92" i="26"/>
  <c r="L75" i="26"/>
  <c r="AU2" i="27"/>
  <c r="J83" i="29"/>
  <c r="BI2" i="27"/>
  <c r="L89" i="26"/>
  <c r="I74" i="28"/>
  <c r="I75" i="26" s="1"/>
  <c r="F78" i="26"/>
  <c r="K78" i="28"/>
  <c r="J82" i="26"/>
  <c r="M83" i="28"/>
  <c r="M83" i="26"/>
  <c r="F83" i="29"/>
  <c r="F98" i="26" s="1"/>
  <c r="F83" i="28"/>
  <c r="M98" i="26" l="1"/>
  <c r="M84" i="29"/>
  <c r="BH2" i="27"/>
  <c r="J98" i="26"/>
  <c r="L79" i="26"/>
  <c r="AV2" i="27"/>
  <c r="J83" i="28"/>
  <c r="J84" i="26" s="1"/>
  <c r="M84" i="28"/>
  <c r="AX2" i="27"/>
  <c r="M84" i="26"/>
  <c r="F84" i="26"/>
  <c r="F94" i="29"/>
  <c r="BC2" i="27" s="1"/>
  <c r="J50" i="29"/>
  <c r="I50" i="29"/>
  <c r="F94" i="28"/>
  <c r="AO2" i="27" s="1"/>
  <c r="J50" i="28"/>
  <c r="I50" i="28"/>
  <c r="AT2" i="27" l="1"/>
  <c r="O70" i="26"/>
  <c r="O98" i="26"/>
  <c r="O84" i="26"/>
  <c r="L57" i="13"/>
  <c r="I47" i="13"/>
  <c r="I37" i="13"/>
  <c r="L56" i="13"/>
  <c r="E12" i="23"/>
  <c r="E13" i="23"/>
  <c r="O31" i="26" l="1"/>
  <c r="F36" i="23"/>
  <c r="E11" i="23"/>
  <c r="E10" i="23"/>
  <c r="M37" i="10"/>
  <c r="N37" i="10" s="1"/>
  <c r="M36" i="10"/>
  <c r="N36" i="10" s="1"/>
  <c r="M35" i="10"/>
  <c r="N35" i="10" s="1"/>
  <c r="N36" i="23"/>
  <c r="M36" i="23"/>
  <c r="M37" i="23"/>
  <c r="N37" i="23" s="1"/>
  <c r="M35" i="23"/>
  <c r="N35" i="23" s="1"/>
  <c r="M77" i="23"/>
  <c r="M81" i="23"/>
  <c r="I17" i="26"/>
  <c r="C10" i="26"/>
  <c r="F29" i="26" s="1"/>
  <c r="C9" i="26"/>
  <c r="F37" i="23" l="1"/>
  <c r="F35" i="23"/>
  <c r="E20" i="13" l="1"/>
  <c r="E11" i="13"/>
  <c r="B54" i="13"/>
  <c r="L17" i="26"/>
  <c r="D16" i="26"/>
  <c r="B16" i="26" s="1"/>
  <c r="D15" i="26"/>
  <c r="B15" i="26" s="1"/>
  <c r="E45" i="26"/>
  <c r="D14" i="26" s="1"/>
  <c r="S17" i="26"/>
  <c r="D17" i="26"/>
  <c r="B17" i="26" s="1"/>
  <c r="H24" i="26"/>
  <c r="F24" i="26"/>
  <c r="C24" i="26"/>
  <c r="R17" i="26"/>
  <c r="Q17" i="26"/>
  <c r="P17" i="26"/>
  <c r="O17" i="26"/>
  <c r="M17" i="26"/>
  <c r="N17" i="26" s="1"/>
  <c r="S16" i="26"/>
  <c r="R16" i="26"/>
  <c r="Q16" i="26"/>
  <c r="P16" i="26"/>
  <c r="O16" i="26"/>
  <c r="M16" i="26"/>
  <c r="N16" i="26" s="1"/>
  <c r="B5" i="26"/>
  <c r="J69" i="23"/>
  <c r="I69" i="23"/>
  <c r="I60" i="23"/>
  <c r="J60" i="23"/>
  <c r="J49" i="23"/>
  <c r="K49" i="23" s="1"/>
  <c r="I49" i="23"/>
  <c r="J60" i="10"/>
  <c r="J49" i="10"/>
  <c r="K49" i="10" s="1"/>
  <c r="I49" i="10"/>
  <c r="H27" i="23"/>
  <c r="F27" i="23"/>
  <c r="H27" i="10"/>
  <c r="F27" i="10"/>
  <c r="F35" i="10"/>
  <c r="B14" i="26" l="1"/>
  <c r="K14" i="26"/>
  <c r="H14" i="26"/>
  <c r="J70" i="23"/>
  <c r="J70" i="10"/>
  <c r="I70" i="10"/>
  <c r="I70" i="23" l="1"/>
  <c r="F36" i="10" l="1"/>
  <c r="F37" i="10"/>
  <c r="K46" i="10" l="1"/>
  <c r="K45" i="10"/>
  <c r="K67" i="23" l="1"/>
  <c r="L67" i="23" s="1"/>
  <c r="K58" i="23"/>
  <c r="L58" i="23" s="1"/>
  <c r="K57" i="23"/>
  <c r="L57" i="23" s="1"/>
  <c r="K56" i="23"/>
  <c r="L56" i="23" s="1"/>
  <c r="K47" i="23"/>
  <c r="L47" i="23" s="1"/>
  <c r="K46" i="23"/>
  <c r="L46" i="23" s="1"/>
  <c r="K45" i="23"/>
  <c r="L45" i="23" s="1"/>
  <c r="K25" i="23"/>
  <c r="K24" i="23"/>
  <c r="K23" i="23"/>
  <c r="F92" i="23"/>
  <c r="F90" i="23"/>
  <c r="AC2" i="27" s="1"/>
  <c r="C90" i="23"/>
  <c r="J82" i="23"/>
  <c r="J69" i="26" s="1"/>
  <c r="F82" i="23"/>
  <c r="F69" i="26" s="1"/>
  <c r="J80" i="23"/>
  <c r="F80" i="23"/>
  <c r="J79" i="23"/>
  <c r="F79" i="23"/>
  <c r="M65" i="26"/>
  <c r="J78" i="23"/>
  <c r="F78" i="23"/>
  <c r="F65" i="26" s="1"/>
  <c r="J76" i="23"/>
  <c r="F76" i="23"/>
  <c r="J75" i="23"/>
  <c r="F75" i="23"/>
  <c r="J74" i="23"/>
  <c r="F74" i="23"/>
  <c r="J25" i="23"/>
  <c r="I25" i="23"/>
  <c r="J24" i="23"/>
  <c r="I24" i="23"/>
  <c r="J23" i="23"/>
  <c r="I23" i="23"/>
  <c r="B5" i="23"/>
  <c r="B23" i="13" l="1"/>
  <c r="AB2" i="27"/>
  <c r="I25" i="13"/>
  <c r="AE2" i="27"/>
  <c r="I23" i="13"/>
  <c r="L69" i="23"/>
  <c r="M82" i="23"/>
  <c r="M69" i="26" s="1"/>
  <c r="J62" i="26"/>
  <c r="F62" i="26"/>
  <c r="F67" i="26"/>
  <c r="L23" i="23"/>
  <c r="J65" i="26"/>
  <c r="F61" i="26"/>
  <c r="F63" i="26"/>
  <c r="F66" i="26"/>
  <c r="F81" i="23"/>
  <c r="I78" i="23" s="1"/>
  <c r="L24" i="23"/>
  <c r="J67" i="26"/>
  <c r="I27" i="23"/>
  <c r="J61" i="26"/>
  <c r="J63" i="26"/>
  <c r="J66" i="26"/>
  <c r="J27" i="23"/>
  <c r="K27" i="23" s="1"/>
  <c r="L60" i="23"/>
  <c r="M63" i="26"/>
  <c r="M67" i="26"/>
  <c r="M66" i="26"/>
  <c r="M62" i="26"/>
  <c r="L49" i="23"/>
  <c r="M61" i="26"/>
  <c r="L25" i="23"/>
  <c r="I82" i="23"/>
  <c r="K82" i="23"/>
  <c r="AI2" i="27" s="1"/>
  <c r="K69" i="23"/>
  <c r="K60" i="23"/>
  <c r="F77" i="23"/>
  <c r="F64" i="26" s="1"/>
  <c r="J77" i="23"/>
  <c r="J64" i="26" s="1"/>
  <c r="J81" i="23"/>
  <c r="L27" i="23" l="1"/>
  <c r="I69" i="26"/>
  <c r="F83" i="23"/>
  <c r="J50" i="23" s="1"/>
  <c r="J68" i="26"/>
  <c r="I65" i="26"/>
  <c r="L69" i="26"/>
  <c r="S15" i="26" s="1"/>
  <c r="F68" i="26"/>
  <c r="M68" i="26"/>
  <c r="M64" i="26"/>
  <c r="K74" i="23"/>
  <c r="K78" i="23"/>
  <c r="AH2" i="27" s="1"/>
  <c r="C92" i="23"/>
  <c r="I74" i="23"/>
  <c r="M83" i="23"/>
  <c r="AJ2" i="27" s="1"/>
  <c r="F94" i="23" l="1"/>
  <c r="B25" i="13"/>
  <c r="AD2" i="27"/>
  <c r="L55" i="13"/>
  <c r="AA2" i="27"/>
  <c r="J83" i="23"/>
  <c r="AF2" i="27" s="1"/>
  <c r="AG2" i="27"/>
  <c r="F70" i="26"/>
  <c r="I50" i="23"/>
  <c r="I61" i="26"/>
  <c r="L65" i="26"/>
  <c r="R15" i="26" s="1"/>
  <c r="L61" i="26"/>
  <c r="Q15" i="26" s="1"/>
  <c r="M70" i="26"/>
  <c r="I27" i="13"/>
  <c r="M84" i="23"/>
  <c r="I69" i="10"/>
  <c r="M80" i="10"/>
  <c r="M79" i="10"/>
  <c r="M78" i="10"/>
  <c r="M51" i="26" s="1"/>
  <c r="M35" i="26" s="1"/>
  <c r="M74" i="10"/>
  <c r="J82" i="10"/>
  <c r="J80" i="10"/>
  <c r="J79" i="10"/>
  <c r="J78" i="10"/>
  <c r="J51" i="26" s="1"/>
  <c r="J35" i="26" s="1"/>
  <c r="J76" i="10"/>
  <c r="J75" i="10"/>
  <c r="J74" i="10"/>
  <c r="J47" i="26" s="1"/>
  <c r="J31" i="26" s="1"/>
  <c r="F82" i="10"/>
  <c r="F80" i="10"/>
  <c r="F78" i="10"/>
  <c r="F51" i="26" s="1"/>
  <c r="F35" i="26" s="1"/>
  <c r="F79" i="10"/>
  <c r="F76" i="10"/>
  <c r="F75" i="10"/>
  <c r="F74" i="10"/>
  <c r="J69" i="10"/>
  <c r="I60" i="10"/>
  <c r="J70" i="26" l="1"/>
  <c r="O15" i="26" s="1"/>
  <c r="F52" i="26"/>
  <c r="F36" i="26" s="1"/>
  <c r="J52" i="26"/>
  <c r="J36" i="26" s="1"/>
  <c r="J53" i="26"/>
  <c r="J37" i="26" s="1"/>
  <c r="F53" i="26"/>
  <c r="F37" i="26" s="1"/>
  <c r="F47" i="26"/>
  <c r="F31" i="26" s="1"/>
  <c r="F55" i="26"/>
  <c r="F39" i="26" s="1"/>
  <c r="I39" i="26" s="1"/>
  <c r="F49" i="26"/>
  <c r="F33" i="26" s="1"/>
  <c r="J49" i="26"/>
  <c r="J33" i="26" s="1"/>
  <c r="J55" i="26"/>
  <c r="J39" i="26" s="1"/>
  <c r="L39" i="26" s="1"/>
  <c r="F48" i="26"/>
  <c r="F32" i="26" s="1"/>
  <c r="J48" i="26"/>
  <c r="J32" i="26" s="1"/>
  <c r="F77" i="10"/>
  <c r="P15" i="26"/>
  <c r="M15" i="26"/>
  <c r="N15" i="26" s="1"/>
  <c r="M48" i="26"/>
  <c r="M32" i="26" s="1"/>
  <c r="M47" i="26"/>
  <c r="M31" i="26" s="1"/>
  <c r="M53" i="26"/>
  <c r="M37" i="26" s="1"/>
  <c r="M52" i="26"/>
  <c r="M36" i="26" s="1"/>
  <c r="J81" i="10"/>
  <c r="F81" i="10"/>
  <c r="J77" i="10"/>
  <c r="M81" i="10"/>
  <c r="M77" i="10"/>
  <c r="F54" i="26" l="1"/>
  <c r="F38" i="26" s="1"/>
  <c r="I35" i="26" s="1"/>
  <c r="F50" i="26"/>
  <c r="F34" i="26" s="1"/>
  <c r="I31" i="26" s="1"/>
  <c r="J50" i="26"/>
  <c r="J34" i="26" s="1"/>
  <c r="L31" i="26" s="1"/>
  <c r="J54" i="26"/>
  <c r="J38" i="26" s="1"/>
  <c r="M50" i="26"/>
  <c r="M34" i="26" s="1"/>
  <c r="M54" i="26"/>
  <c r="M38" i="26" s="1"/>
  <c r="K57" i="10"/>
  <c r="K56" i="10"/>
  <c r="K58" i="10"/>
  <c r="L58" i="10" s="1"/>
  <c r="K47" i="10"/>
  <c r="L47" i="10" s="1"/>
  <c r="L46" i="10"/>
  <c r="L45" i="10"/>
  <c r="K23" i="10"/>
  <c r="K25" i="10"/>
  <c r="K24" i="10"/>
  <c r="J25" i="10"/>
  <c r="I25" i="10"/>
  <c r="J40" i="26" l="1"/>
  <c r="L25" i="10"/>
  <c r="L35" i="26"/>
  <c r="F40" i="26"/>
  <c r="L49" i="10"/>
  <c r="F92" i="10"/>
  <c r="Q2" i="27" l="1"/>
  <c r="L16" i="26"/>
  <c r="I15" i="26"/>
  <c r="I16" i="26"/>
  <c r="H2" i="27"/>
  <c r="L15" i="26"/>
  <c r="F41" i="26"/>
  <c r="G2" i="27"/>
  <c r="J41" i="26"/>
  <c r="I24" i="26"/>
  <c r="I24" i="10"/>
  <c r="I23" i="10" l="1"/>
  <c r="I27" i="10" s="1"/>
  <c r="B5" i="13" l="1"/>
  <c r="B5" i="10"/>
  <c r="F90" i="10" l="1"/>
  <c r="O2" i="27" s="1"/>
  <c r="B14" i="13"/>
  <c r="K67" i="10"/>
  <c r="I74" i="10" l="1"/>
  <c r="I47" i="26" l="1"/>
  <c r="K74" i="10"/>
  <c r="S2" i="27" s="1"/>
  <c r="L47" i="26" l="1"/>
  <c r="Q14" i="26" s="1"/>
  <c r="Q18" i="26" s="1"/>
  <c r="K82" i="10" l="1"/>
  <c r="U2" i="27" s="1"/>
  <c r="I82" i="10"/>
  <c r="I55" i="26" l="1"/>
  <c r="L55" i="26"/>
  <c r="S14" i="26" s="1"/>
  <c r="S18" i="26" s="1"/>
  <c r="C92" i="10"/>
  <c r="I16" i="13"/>
  <c r="F83" i="10"/>
  <c r="I78" i="10"/>
  <c r="K78" i="10"/>
  <c r="T2" i="27" s="1"/>
  <c r="B16" i="13" l="1"/>
  <c r="P2" i="27"/>
  <c r="L51" i="26"/>
  <c r="R14" i="26" s="1"/>
  <c r="R18" i="26" s="1"/>
  <c r="I51" i="26"/>
  <c r="F56" i="26"/>
  <c r="I14" i="26" s="1"/>
  <c r="F94" i="10"/>
  <c r="M2" i="27" s="1"/>
  <c r="J50" i="10"/>
  <c r="I50" i="10"/>
  <c r="I14" i="13"/>
  <c r="J83" i="10"/>
  <c r="J56" i="26" l="1"/>
  <c r="L14" i="26" s="1"/>
  <c r="R2" i="27"/>
  <c r="I18" i="13"/>
  <c r="L54" i="13"/>
  <c r="O14" i="26" l="1"/>
  <c r="O18" i="26" s="1"/>
  <c r="L67" i="10"/>
  <c r="L69" i="10" s="1"/>
  <c r="L56" i="10"/>
  <c r="L57" i="10"/>
  <c r="M76" i="10" s="1"/>
  <c r="J23" i="10"/>
  <c r="J27" i="10" s="1"/>
  <c r="K27" i="10" s="1"/>
  <c r="J24" i="10"/>
  <c r="L24" i="10" s="1"/>
  <c r="L60" i="10" l="1"/>
  <c r="M49" i="26"/>
  <c r="M33" i="26" s="1"/>
  <c r="K60" i="10"/>
  <c r="K69" i="10"/>
  <c r="M82" i="10"/>
  <c r="M55" i="26" s="1"/>
  <c r="M39" i="26" s="1"/>
  <c r="L23" i="10"/>
  <c r="L27" i="10" s="1"/>
  <c r="M83" i="10" l="1"/>
  <c r="V2" i="27" s="1"/>
  <c r="M40" i="26"/>
  <c r="M41" i="26" s="1"/>
  <c r="M71" i="26" l="1"/>
  <c r="M57" i="26"/>
  <c r="I2" i="27"/>
  <c r="M84" i="10"/>
  <c r="M56" i="26"/>
  <c r="M14" i="26" s="1"/>
  <c r="M18" i="26" l="1"/>
  <c r="N14" i="26"/>
  <c r="M99" i="26"/>
  <c r="M85" i="26"/>
  <c r="P14" i="26"/>
  <c r="P18" i="26" s="1"/>
  <c r="W2" i="27" l="1"/>
  <c r="BM2" i="27"/>
  <c r="AK2" i="27"/>
  <c r="AY2" i="27"/>
  <c r="N18" i="26" l="1"/>
</calcChain>
</file>

<file path=xl/sharedStrings.xml><?xml version="1.0" encoding="utf-8"?>
<sst xmlns="http://schemas.openxmlformats.org/spreadsheetml/2006/main" count="757" uniqueCount="260">
  <si>
    <t>Categoria</t>
  </si>
  <si>
    <t>Despeses de personal</t>
  </si>
  <si>
    <t>Altres despeses</t>
  </si>
  <si>
    <t>Col·laboracions externes</t>
  </si>
  <si>
    <t>Total:</t>
  </si>
  <si>
    <t>RESUM</t>
  </si>
  <si>
    <t>Desenvolupament</t>
  </si>
  <si>
    <t>Recerca</t>
  </si>
  <si>
    <t>Cost/Hora</t>
  </si>
  <si>
    <t>Nom persona</t>
  </si>
  <si>
    <t>Hores previstes</t>
  </si>
  <si>
    <t>Entitat sol·licitant</t>
  </si>
  <si>
    <t>Títol del projecte</t>
  </si>
  <si>
    <t>Acrònim del projecte</t>
  </si>
  <si>
    <t>Despeses indirectes</t>
  </si>
  <si>
    <t>Petita empresa</t>
  </si>
  <si>
    <t>Mitjana empresa</t>
  </si>
  <si>
    <t>Gran empresa</t>
  </si>
  <si>
    <t>Descripció</t>
  </si>
  <si>
    <t>Despeses d'auditories</t>
  </si>
  <si>
    <t>% Ajut</t>
  </si>
  <si>
    <t>Ajut proposat</t>
  </si>
  <si>
    <t>Tipus Empresa</t>
  </si>
  <si>
    <t>% ajut</t>
  </si>
  <si>
    <t>Categoria avaluació</t>
  </si>
  <si>
    <t>Hores acceptades</t>
  </si>
  <si>
    <t>Cost subvencionable sol·licitat</t>
  </si>
  <si>
    <t>Cost subvencionable acceptat</t>
  </si>
  <si>
    <t>Avaluador</t>
  </si>
  <si>
    <t>Genèric</t>
  </si>
  <si>
    <t>Auditories</t>
  </si>
  <si>
    <t>Costos indirectes</t>
  </si>
  <si>
    <t>* En cas d'afegir línies, arrossegar la fòrmula</t>
  </si>
  <si>
    <t>Tipus d'entitat participant</t>
  </si>
  <si>
    <t>Tipus d'entitat participant acceptat</t>
  </si>
  <si>
    <t>Nº Activitat</t>
  </si>
  <si>
    <t>Hores de dedicació</t>
  </si>
  <si>
    <t>% Dedicació</t>
  </si>
  <si>
    <t>Hores acceptades màx</t>
  </si>
  <si>
    <t>%Dedicació
màx.</t>
  </si>
  <si>
    <t>TOTALS</t>
  </si>
  <si>
    <r>
      <t>Les despeses en col·laboracions externes relacionades amb activitats d'R+D</t>
    </r>
    <r>
      <rPr>
        <b/>
        <i/>
        <sz val="11"/>
        <color rgb="FF7F7F7F"/>
        <rFont val="Calibri"/>
        <family val="2"/>
        <scheme val="minor"/>
      </rPr>
      <t xml:space="preserve"> només per empreses</t>
    </r>
  </si>
  <si>
    <t xml:space="preserve">Per les despeses de personal es requereix detall hores previstes per persona i activitat, així com les hores que cada persona imputada al projecte dedica en total i, segons conveni, quines son les hores anuals totals. </t>
  </si>
  <si>
    <t>*En cas d'haver d'aplicar reducció</t>
  </si>
  <si>
    <t>Tipus entitat participant</t>
  </si>
  <si>
    <t>*Indicar les diferents tipoloies de projecte segons convocatòria.</t>
  </si>
  <si>
    <t>Recerca / Desenvolupament</t>
  </si>
  <si>
    <t>% Dedicació màxima</t>
  </si>
  <si>
    <t>Tipus entitat</t>
  </si>
  <si>
    <t>FORMULA per càlcul directe % Dedicació màxima personal en funció del Tipus empresa</t>
  </si>
  <si>
    <t>FORMULA per càlcul directe % Ajut DESPESES PERSONAL i ALTRES DESPESES en funció del Tipus Empresa i Categoria</t>
  </si>
  <si>
    <t>FORMULA per càlcul directe % Ajut COL·LABORACIONS EXTERNES en funció del Tipus Empresa i Categoria</t>
  </si>
  <si>
    <t>TOTAL PROJECTE</t>
  </si>
  <si>
    <t>Entitat participant</t>
  </si>
  <si>
    <t>Nº Participant</t>
  </si>
  <si>
    <t>% Participació max.</t>
  </si>
  <si>
    <t>% Participació màxima</t>
  </si>
  <si>
    <t>FORMULA per càlcul directe % Participació màxima en funció del Tipus empresa</t>
  </si>
  <si>
    <t>Cost. accetat
RECERCA</t>
  </si>
  <si>
    <t>Cost. accetat
DESENVOLUPAMENT</t>
  </si>
  <si>
    <t>Hores anuals totals
segons conveni</t>
  </si>
  <si>
    <t>Tipus de línia</t>
  </si>
  <si>
    <t>L1 - nom</t>
  </si>
  <si>
    <t>L2 - nom</t>
  </si>
  <si>
    <t>L3 - nom</t>
  </si>
  <si>
    <t>Cost. acceptat 
GENÈRIC</t>
  </si>
  <si>
    <t>Acreditat TECNIO</t>
  </si>
  <si>
    <t>=SI(I($E$9="Gran empresa");Desplegables!$B$32;SI(I($E$9="Mitjana empresa");Desplegables!$B$31;SI(I($E$9="Petita empresa");Desplegables!$B$30;SI($E$9="Acreditat TECNIO";1;))))</t>
  </si>
  <si>
    <t>BENEFICIARI 2</t>
  </si>
  <si>
    <t xml:space="preserve">Número </t>
  </si>
  <si>
    <t>Col·lab. Acreditat</t>
  </si>
  <si>
    <t>SI</t>
  </si>
  <si>
    <t>NO</t>
  </si>
  <si>
    <t>N/A</t>
  </si>
  <si>
    <t>Detall</t>
  </si>
  <si>
    <t>Auditoria</t>
  </si>
  <si>
    <t>FORMULA per càlcul directe % Ajuts DESPESES AUDITORIA</t>
  </si>
  <si>
    <t>SI(I($E$9="Gran empresa";D80="Genèric");Desplegables!$F$22;SI(I($E$9="Mitjana empresa";D80="Genèric");Desplegables!$F$22;SI(I($E$9="Petita empresa";D80="Genèric");Desplegables!$F$22;SI(I($E$9="Acreditat TECNIO";D80="Genèric");Desplegables!$F$22;</t>
  </si>
  <si>
    <t>% Dedicació mínima</t>
  </si>
  <si>
    <t>Hores dedicació totals</t>
  </si>
  <si>
    <t>Activitat de Recerca Industrial (import en euros)</t>
  </si>
  <si>
    <t>Pressupost de despeses</t>
  </si>
  <si>
    <t>Activitats de RD de caràcter no econòmic (import en euros)</t>
  </si>
  <si>
    <t>Activitat de desenvolupament experimental (import en euros)</t>
  </si>
  <si>
    <t>BENEFICIARI 3</t>
  </si>
  <si>
    <t>BENEFICIARI 4</t>
  </si>
  <si>
    <t>EMPRESA 1  - Líder</t>
  </si>
  <si>
    <t>RESUM DELS PARTICIPANTS EN EL PROJECTE</t>
  </si>
  <si>
    <t>Beneficiari</t>
  </si>
  <si>
    <t>Auditories (import en euros)</t>
  </si>
  <si>
    <t>=SI(I($E$9="Gran empresa";D24="Recerca");Desplegables!$F$15;SI(I($E$9="Gran empresa";D24="Desenvolupament");Desplegables!$F$18;SI(I($E$9="Mitjana empresa";D24="Recerca");Desplegables!$F$14;SI(I($E$9="Mitjana empresa";D24="Desenvolupament");Desplegables!$F$17;SI(I($E$9="Petita empresa";D24="Recerca");Desplegables!$F$13;SI(I($E$9="Petita empresa";D24="Desenvolupament");Desplegables!$F$16;SI(I($E$9="Acreditat TECNIO");Desplegables!$F$19)))))))</t>
  </si>
  <si>
    <t>=SI(I($E$9="Gran empresa";D49="Recerca");Desplegables!$F$15;SI(I($E$9="Gran empresa";D49="Desenvolupament");Desplegables!$F$18;SI(I($E$9="Mitjana empresa";D49="Recerca");Desplegables!$F$14;SI(I($E$9="Mitjana empresa";D49="Desenvolupament");Desplegables!$F$17;SI(I($E$9="Petita empresa";D49="Recerca");Desplegables!$F$13;SI(I($E$9="Petita empresa";D49="Desenvolupament");Desplegables!$F$16;SI($E$9="Agent TECNIO";0;)))))))</t>
  </si>
  <si>
    <t>=SI(I($E$9="Gran empresa");Desplegables!$E$29;SI(I($E$9="Mitjana empresa");Desplegables!$E$28;SI(I($E$9="Petita empresa");Desplegables!$E$27;SI($E$9="Acreditat TECNIO";1;))))</t>
  </si>
  <si>
    <t>SI(I($E$8="Gran empresa";$C$87="Recerca");$I$87;SI(I($E$8="Mitjana empresa";$C$87="Recerca");$I$87;SI(I($E$8="Petita empresa";$C$87="Recerca");$I$87;SI($E$8="Acreditat TECNIO";0;))))</t>
  </si>
  <si>
    <t>SI($E$8="Acreditat TECNIO";SUMA(J49+J53);0)</t>
  </si>
  <si>
    <t>SI(I($E$8="Gran empresa";$C$91="Desenvolupament");$I$91;SI(I($E$8="Mitjana empresa";$C$91="Desenvolupament");$I$91;SI(I($E$8="Petita empresa";$C$91="Desenvolupament");$I$91;SI($E$8="Acreditat TECNIO";0;))))</t>
  </si>
  <si>
    <t>SI($C$95="Genèric";$I$95)</t>
  </si>
  <si>
    <t xml:space="preserve">La informació que s'introdueixi en aquest formulari ha de ser coherent amb la que consta a la sol·licitud i a la memòria tècnica que es presenta conjuntament. </t>
  </si>
  <si>
    <r>
      <rPr>
        <b/>
        <sz val="11"/>
        <color theme="1"/>
        <rFont val="Calibri"/>
        <family val="2"/>
        <scheme val="minor"/>
      </rPr>
      <t>Les despeses s'han de classificar sempre per activitats</t>
    </r>
    <r>
      <rPr>
        <sz val="11"/>
        <color theme="1"/>
        <rFont val="Calibri"/>
        <family val="2"/>
        <scheme val="minor"/>
      </rPr>
      <t xml:space="preserve">. Les activitats són els paquets de treball que conformen el pla de treball explicat a la memòria tècnica. </t>
    </r>
  </si>
  <si>
    <t>Nota: Segons ordre de bases, en aquesta convocatòria si el sol·licitant és un Acreditat TECNIO no podrà imputar despesa per aquesta tipologia de despesa.</t>
  </si>
  <si>
    <t>El pressupost total es calcula automàticament.</t>
  </si>
  <si>
    <t>Les despeses de Col·laboracions Externes cal desagregar-les per activitats i classificar-les per categoria de Recerca o Desenvolupament. Si es considera que un mateix servei o producte s'utilitzarà en més d'una activitat s'ha d'estimar el cost proporcional per cadascuna d'elles.</t>
  </si>
  <si>
    <t>Cal determinar les hores de dedicació de cada persona per activitat. Per cada persona que participi en el projecte caldrà afegir tantes línies com activitats vagi a dur a terme. El càlcul del cost propostat serà en funció de les hores previstes i el cost/hora determinat.</t>
  </si>
  <si>
    <t xml:space="preserve">Cal indicar, per cada persona que participi en el projecte, les hores de dedicació totals (agregat) que realitzarà i les hores anuals totals segons conveni. Es retornarà el % de dedicació per persona en el projecte que, segons ordre de bases, per aquesta convocatòria no pot ser inferior al 10% ni superior al 80%. Per realitzar aquest càlcul, es demana la durada del projecte en anys. </t>
  </si>
  <si>
    <t>L'arxiu està bloquejat, excepte camps especiífics que cal omplir per part del sol·licitant.</t>
  </si>
  <si>
    <r>
      <t>L'</t>
    </r>
    <r>
      <rPr>
        <b/>
        <sz val="11"/>
        <color theme="1"/>
        <rFont val="Calibri"/>
        <family val="2"/>
        <scheme val="minor"/>
      </rPr>
      <t>empresa sol·licitant de l'ajut i</t>
    </r>
    <r>
      <rPr>
        <sz val="11"/>
        <color theme="1"/>
        <rFont val="Calibri"/>
        <family val="2"/>
        <scheme val="minor"/>
      </rPr>
      <t xml:space="preserve">, en el cas dels projecte amb més d'una entitat, </t>
    </r>
    <r>
      <rPr>
        <b/>
        <sz val="11"/>
        <color theme="1"/>
        <rFont val="Calibri"/>
        <family val="2"/>
        <scheme val="minor"/>
      </rPr>
      <t xml:space="preserve">líder del projecte </t>
    </r>
    <r>
      <rPr>
        <sz val="11"/>
        <color theme="1"/>
        <rFont val="Calibri"/>
        <family val="2"/>
        <scheme val="minor"/>
      </rPr>
      <t xml:space="preserve">haurà d'emprenar la fulla </t>
    </r>
    <r>
      <rPr>
        <b/>
        <sz val="11"/>
        <color theme="1"/>
        <rFont val="Calibri"/>
        <family val="2"/>
        <scheme val="minor"/>
      </rPr>
      <t>EMPRESA 1.</t>
    </r>
  </si>
  <si>
    <r>
      <t xml:space="preserve">En els casos que hi hagi més d'un participant, </t>
    </r>
    <r>
      <rPr>
        <b/>
        <sz val="11"/>
        <color theme="1"/>
        <rFont val="Calibri"/>
        <family val="2"/>
        <scheme val="minor"/>
      </rPr>
      <t>la resta d'entitats emplenarà les fulles BENEFICIARI 2, BENEFICIARI 3 i BENEFICIARI 4</t>
    </r>
    <r>
      <rPr>
        <sz val="11"/>
        <color theme="1"/>
        <rFont val="Calibri"/>
        <family val="2"/>
        <scheme val="minor"/>
      </rPr>
      <t xml:space="preserve">.
</t>
    </r>
    <r>
      <rPr>
        <i/>
        <u/>
        <sz val="11"/>
        <color theme="1"/>
        <rFont val="Calibri"/>
        <family val="2"/>
        <scheme val="minor"/>
      </rPr>
      <t>*Excepte pels casos que hi hagi un soci internacional que no aplica i, conseqüentment, no cal aportar detall pressupostari.</t>
    </r>
  </si>
  <si>
    <t>DETALL PER IMPRÈS DE SOL·LICITUD DE L'AJUT</t>
  </si>
  <si>
    <t>Motiu d'acceptació o denegació tècnica</t>
  </si>
  <si>
    <t>En el cas que el sol·licitant sigui una empresa - gran, mitjana o petita -, en la sol·licitud, caldrà traslladar l'import de l'Activitat de Recerca industrial, de l'Activitat de Desenvolupament experimental, de les Auditories (si s'escau) i el Pressupost de despeses total.</t>
  </si>
  <si>
    <t>En els cas que el sol·licitant sigui un acreditat TECNIO, en la sol·licitud, caldrà traslladar l'import de Activitats de RD de caràcter no econòmic, de les Auditories i el Pressupost de despeses total.</t>
  </si>
  <si>
    <t>Les Altres despeses cal desagregar-les per activitats i classificar-les per categoria de Recerca o Desenvolupament. Si es considera que un mateix servei o producte s'utilitzarà en més d'una activitat s'ha d'estimar el cost proporcional per cadascuna d'elles.</t>
  </si>
  <si>
    <t>Despeses vinculades a l'activitat de recerca industrial i desenvolupament experimental. En cap cas es consideraran subvencionables despeses d'aquisició d'actius, de construcció, compra o lloguer.</t>
  </si>
  <si>
    <t>Validació % Dedicació</t>
  </si>
  <si>
    <r>
      <rPr>
        <b/>
        <sz val="11"/>
        <color theme="1"/>
        <rFont val="Calibri"/>
        <family val="2"/>
        <scheme val="minor"/>
      </rPr>
      <t>Cada activitat s'ha de classificar amb alguna de les categories</t>
    </r>
    <r>
      <rPr>
        <sz val="11"/>
        <color theme="1"/>
        <rFont val="Calibri"/>
        <family val="2"/>
        <scheme val="minor"/>
      </rPr>
      <t xml:space="preserve"> admeses segons l'ordre de bases. En aquesta convocatòria</t>
    </r>
    <r>
      <rPr>
        <b/>
        <sz val="11"/>
        <color theme="1"/>
        <rFont val="Calibri"/>
        <family val="2"/>
        <scheme val="minor"/>
      </rPr>
      <t xml:space="preserve"> Recerca, Desenvolupament</t>
    </r>
    <r>
      <rPr>
        <sz val="11"/>
        <color theme="1"/>
        <rFont val="Calibri"/>
        <family val="2"/>
        <scheme val="minor"/>
      </rPr>
      <t xml:space="preserve"> (Despeses de Personal, Col·laboracions externes i Altres despeses)</t>
    </r>
    <r>
      <rPr>
        <b/>
        <sz val="11"/>
        <color theme="1"/>
        <rFont val="Calibri"/>
        <family val="2"/>
        <scheme val="minor"/>
      </rPr>
      <t xml:space="preserve"> o Genèric </t>
    </r>
    <r>
      <rPr>
        <sz val="11"/>
        <color theme="1"/>
        <rFont val="Calibri"/>
        <family val="2"/>
        <scheme val="minor"/>
      </rPr>
      <t>(Auditoria). A la memòria tècnica caldrà raonar el per què d'aquesta classificació, i sempre podrà ser reclassificada en el moment de l'avaluació per part del/la tècnic/a avaluador/a.</t>
    </r>
  </si>
  <si>
    <t>Per la tipologia de partida: DESPESA DE PERSONAL</t>
  </si>
  <si>
    <t>Per la tipologia de partida: COL·LABORACIONS EXTERNES</t>
  </si>
  <si>
    <t>Per la tipologia de partida: ALTRES DESPESES</t>
  </si>
  <si>
    <t>Per la tipologia de partida: AUDITORIA</t>
  </si>
  <si>
    <t>Les despeses d'auditoria s'han de classificar com a Genèrica, poden tenir un cost màxim de 1.500€, i n'hi pot haver com a màxim dues.</t>
  </si>
  <si>
    <t>% Participació
Cost. Sub. Acceptat</t>
  </si>
  <si>
    <r>
      <t xml:space="preserve">En la fulla Detall per Imprès Sol·licitud del present document </t>
    </r>
    <r>
      <rPr>
        <sz val="11"/>
        <color theme="1"/>
        <rFont val="Calibri"/>
        <family val="2"/>
        <scheme val="minor"/>
      </rPr>
      <t>s'aporta la informació que el sol·licitant ha de fer constar en la sol·licitud per beneficiari. A banda, s'aporta un resum global.</t>
    </r>
  </si>
  <si>
    <t>* En cas d'afegir línies, arrossegar la fòrmula Columna F - Càlcul %Dedicació</t>
  </si>
  <si>
    <t>* En cas d'afegir línies, arrossegar la fòrmula Columna I - Cost. Subv. Sol·licitat</t>
  </si>
  <si>
    <t>Duració del projecte (anys)**</t>
  </si>
  <si>
    <t>**Indicar la durada total del projecte en anys.</t>
  </si>
  <si>
    <t>Activitat de recerca Industrial (import en euros)</t>
  </si>
  <si>
    <t>RESUM DEL DETALL A INTRODUIR EN L'IMPRÈS DE SOL·LICITUD DE L'AJUT</t>
  </si>
  <si>
    <t>Com INSERIR FILES ?</t>
  </si>
  <si>
    <r>
      <t xml:space="preserve">El formulari permet afegir tantes files com sigui necessari. </t>
    </r>
    <r>
      <rPr>
        <b/>
        <sz val="11"/>
        <color theme="1"/>
        <rFont val="Calibri"/>
        <family val="2"/>
        <scheme val="minor"/>
      </rPr>
      <t xml:space="preserve">En aquella tipologia de despesa </t>
    </r>
    <r>
      <rPr>
        <sz val="11"/>
        <color theme="1"/>
        <rFont val="Calibri"/>
        <family val="2"/>
        <scheme val="minor"/>
      </rPr>
      <t xml:space="preserve">(exceptuant l'Auditoria) </t>
    </r>
    <r>
      <rPr>
        <b/>
        <sz val="11"/>
        <color theme="1"/>
        <rFont val="Calibri"/>
        <family val="2"/>
        <scheme val="minor"/>
      </rPr>
      <t>on calgui afegir més línies caldrà marcar una línia dins del caixetí de despeses corresponent</t>
    </r>
    <r>
      <rPr>
        <sz val="11"/>
        <color theme="1"/>
        <rFont val="Calibri"/>
        <family val="2"/>
        <scheme val="minor"/>
      </rPr>
      <t xml:space="preserve">, exceptuant l'Auditoria.
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</si>
  <si>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rgb="FFFF0000"/>
        <rFont val="Calibri"/>
        <family val="2"/>
        <scheme val="minor"/>
      </rPr>
      <t xml:space="preserve">! </t>
    </r>
    <r>
      <rPr>
        <b/>
        <sz val="11"/>
        <color theme="1"/>
        <rFont val="Calibri"/>
        <family val="2"/>
        <scheme val="minor"/>
      </rPr>
      <t xml:space="preserve">Per la partida de Despeses de personal, caldrà arrossegar la fòrmula de la Columna I </t>
    </r>
  </si>
  <si>
    <r>
      <rPr>
        <b/>
        <sz val="11"/>
        <color rgb="FFFF0000"/>
        <rFont val="Calibri"/>
        <family val="2"/>
        <scheme val="minor"/>
      </rPr>
      <t>!</t>
    </r>
    <r>
      <rPr>
        <b/>
        <sz val="11"/>
        <color theme="1"/>
        <rFont val="Calibri"/>
        <family val="2"/>
        <scheme val="minor"/>
      </rPr>
      <t xml:space="preserve"> Pel càlcul del % Dedicació, caldrà arrossegar la fòrmula de la Columna F</t>
    </r>
  </si>
  <si>
    <t>Pressupost mínim projecte</t>
  </si>
  <si>
    <t>Ajut màxim projecte</t>
  </si>
  <si>
    <t>Ajut màxim TECNIO</t>
  </si>
  <si>
    <t>Ajut màxim EMPRESA</t>
  </si>
  <si>
    <t>ARGUMENT PER LIMITAR AJUNT PER BENEFICIARI 2 O DIFERENT LIDER EMPRESA</t>
  </si>
  <si>
    <t>SI(I(E9="Acreditat TECNIO";SUMA(M68:M76)&gt;100000);100000;SI(I(E9&gt;"Acreditat TECNIO";SUMA(M68:M76)&gt;250000);250000;SUMA(M68:M76)))</t>
  </si>
  <si>
    <t>SI(I(E9&lt;&gt;"Acreditat TECNIO";SUMA(N77:N85)&gt;250000);250000;SUMA(N77:N85))</t>
  </si>
  <si>
    <t>ARGUMENT PER LIMITAR AJUNT LIDER EMPRESA</t>
  </si>
  <si>
    <t xml:space="preserve">SOCI INT. </t>
  </si>
  <si>
    <t>PAIS SOCI INT</t>
  </si>
  <si>
    <t>Alemanya</t>
  </si>
  <si>
    <t>Dinamarca</t>
  </si>
  <si>
    <t>Països Baixos</t>
  </si>
  <si>
    <t>Regne Unit</t>
  </si>
  <si>
    <t>França</t>
  </si>
  <si>
    <t>Itàlia</t>
  </si>
  <si>
    <t>Bèlgica</t>
  </si>
  <si>
    <t>Singapur</t>
  </si>
  <si>
    <t>Japó</t>
  </si>
  <si>
    <t>Corea del Sud</t>
  </si>
  <si>
    <t>Canadà - Alberta i Quebec</t>
  </si>
  <si>
    <t>EEUU - Nova York</t>
  </si>
  <si>
    <t>EEUU - Massachusetts</t>
  </si>
  <si>
    <t>Xina - Hong Kong</t>
  </si>
  <si>
    <t>Austràlia</t>
  </si>
  <si>
    <t>EEUU - Estats Califòrnia</t>
  </si>
  <si>
    <t>EEUU - Pequín i Shanghai</t>
  </si>
  <si>
    <t>Import ajut proposat</t>
  </si>
  <si>
    <t>Import a justificar</t>
  </si>
  <si>
    <t>Reserves Econòmiques</t>
  </si>
  <si>
    <t>=Ajut</t>
  </si>
  <si>
    <t>=Cost. Sub Acc</t>
  </si>
  <si>
    <t>=Cost. Sub Acc. R</t>
  </si>
  <si>
    <t>=Cost. Sub Acc. D</t>
  </si>
  <si>
    <t>=Cost. Sub Acc. G</t>
  </si>
  <si>
    <t>Participació</t>
  </si>
  <si>
    <t>NOM ENTITAT</t>
  </si>
  <si>
    <t>PAÍS</t>
  </si>
  <si>
    <t>Pressupost</t>
  </si>
  <si>
    <t>COL·LABORATIU</t>
  </si>
  <si>
    <t>INDIVIDUAL</t>
  </si>
  <si>
    <t>SOCI INTERNACIONAL</t>
  </si>
  <si>
    <t xml:space="preserve">
'Per fer-ho, seguiu aquestes senzilles 4 passes - S'adjunta captura de pantalla.</t>
  </si>
  <si>
    <t>Import bestreta</t>
  </si>
  <si>
    <t>Bestreta</t>
  </si>
  <si>
    <t>%</t>
  </si>
  <si>
    <t>=Bestreta directa</t>
  </si>
  <si>
    <t>Les despeses d'auditoria estan limitades a un màxim de 1500€</t>
  </si>
  <si>
    <t>INSTRUCCIONS PER OMPLIR L'ANNEX DE PRESSUPOST A ADJUNTAR A LA SOL·LICITUD</t>
  </si>
  <si>
    <t>Identificar la persona amb el mateix Nom persona indicat en la taula anterior.</t>
  </si>
  <si>
    <t>% Participació
Cost. Sub. Sol·licitat</t>
  </si>
  <si>
    <t>Títol projecte</t>
  </si>
  <si>
    <t>RESUM PRESSUPOST PROJECTE</t>
  </si>
  <si>
    <t>Acrònim projecte</t>
  </si>
  <si>
    <t>No esborrar les fulles BENEFICIARI 2, BENEFICIARI 3, BENEFICIARI 4, tot i que el projecte el realitzin menys dels indicats.</t>
  </si>
  <si>
    <t>Codi Expedient</t>
  </si>
  <si>
    <t>Empresa LÍDER</t>
  </si>
  <si>
    <t>CODI
Participant 1</t>
  </si>
  <si>
    <t>NOM
Participant 1</t>
  </si>
  <si>
    <t>Import ajut proposat
Participant 1</t>
  </si>
  <si>
    <t>Import bestreta
Participant 2</t>
  </si>
  <si>
    <t>Import bestreta
Participant 1</t>
  </si>
  <si>
    <t>Import a justificar
Participant 1</t>
  </si>
  <si>
    <t>Cost. SOL·LICITAT
RECERCA
Participant 1</t>
  </si>
  <si>
    <t>Cost. SOL·LICITAT
DESENVOLUPAMENT
Participant 1</t>
  </si>
  <si>
    <t>Cost. SOL·LICITAT
GENÈRIC
Participant 1</t>
  </si>
  <si>
    <t>Cost SOL·LICITAT
Participant 1</t>
  </si>
  <si>
    <t>CODI
Participant 2</t>
  </si>
  <si>
    <t>NOM
Participant 2</t>
  </si>
  <si>
    <t>Cost SOL·LICITAT
Participant 2</t>
  </si>
  <si>
    <t>Cost. SOL·LICITAT
RECERCA
Participant 2</t>
  </si>
  <si>
    <t>Cost. SOL·LICITAT
DESENVOLUPAMENT
Participant 2</t>
  </si>
  <si>
    <t>Cost. SOL·LICITAT
GENÈRIC
Participant 2</t>
  </si>
  <si>
    <t>Import a justificar
Participant 2</t>
  </si>
  <si>
    <t>Import ajut proposat
Participant 2</t>
  </si>
  <si>
    <t>CODI
Participant 3</t>
  </si>
  <si>
    <t>NOM
Participant 3</t>
  </si>
  <si>
    <t>Cost SOL·LICITAT
Participant 3</t>
  </si>
  <si>
    <t>Cost. SOL·LICITAT
RECERCA
Participant 3</t>
  </si>
  <si>
    <t>Cost. SOL·LICITAT
DESENVOLUPAMENT
Participant 3</t>
  </si>
  <si>
    <t>Cost. SOL·LICITAT
GENÈRIC
Participant 3</t>
  </si>
  <si>
    <t>Import a justificar
Participant 3</t>
  </si>
  <si>
    <t>Import ajut proposat
Participant 3</t>
  </si>
  <si>
    <t>Import bestreta
Participant 3</t>
  </si>
  <si>
    <t>CODI
Participant 4</t>
  </si>
  <si>
    <t>NOM
Participant 4</t>
  </si>
  <si>
    <t>Cost SOL·LICITAT
Participant 4</t>
  </si>
  <si>
    <t>Cost. SOL·LICITAT
RECERCA
Participant 4</t>
  </si>
  <si>
    <t>Cost. SOL·LICITAT
DESENVOLUPAMENT
Participant 4</t>
  </si>
  <si>
    <t>Cost. SOL·LICITAT
GENÈRIC
Participant 4</t>
  </si>
  <si>
    <t>Import a justificar
Participant 4</t>
  </si>
  <si>
    <t>Import ajut proposat
Participant 4</t>
  </si>
  <si>
    <t>Import bestreta
Participant 4</t>
  </si>
  <si>
    <t>Cost. SOL·LICITAT
TOTAL</t>
  </si>
  <si>
    <t>Cost. ACCEPTAT
TOTAL</t>
  </si>
  <si>
    <t>Cost. ACCEPTAT
RECERCA
Participant 1</t>
  </si>
  <si>
    <t>Cost. ACCEPTAT
DESENVOLUPAMENT
Participant 1</t>
  </si>
  <si>
    <t>Cost. ACCEPTAT
GENÈRIC
Participant 1</t>
  </si>
  <si>
    <t>Cost. ACCEPTAT
RECERCA
Participant 2</t>
  </si>
  <si>
    <t>Cost. ACCEPTAT
DESENVOLUPAMENT
Participant 2</t>
  </si>
  <si>
    <t>Cost. ACCEPTAT 
GENÈRIC
Participant 2</t>
  </si>
  <si>
    <t>Cost. ACCEPTAT
RECERCA
Participant 3</t>
  </si>
  <si>
    <t>Cost. ACCEPTAT
DESENVOLUPAMENT
Participant 3</t>
  </si>
  <si>
    <t>Cost. ACCEPTAT 
GENÈRIC
Participant 3</t>
  </si>
  <si>
    <t>Cost. ACCEPTAT
RECERCA
Participant 4</t>
  </si>
  <si>
    <t>Cost. ACCEPTAT
DESENVOLUPAMENT
Participant 4</t>
  </si>
  <si>
    <t>Cost. ACCEPTAT 
GENÈRIC
Participant 4</t>
  </si>
  <si>
    <t>Import AJUT
TOTAL</t>
  </si>
  <si>
    <t>HI HA SOCI INTERNACIONAL?</t>
  </si>
  <si>
    <t>**Durada del projecte indicada en la pestanya EMPRESA 1 - Líder</t>
  </si>
  <si>
    <t>TIPUS ENTITAT
ACCEPTADA
Participant 1</t>
  </si>
  <si>
    <t>TIPUS ENTITAT
ACCEPTADA
Participant 2</t>
  </si>
  <si>
    <t>TIPUS ENTITAT
ACCEPTADA
Participant 3</t>
  </si>
  <si>
    <t>TIPUS ENTITAT
ACCEPTADA
Participant 4</t>
  </si>
  <si>
    <t>Brasil</t>
  </si>
  <si>
    <t>PAIS</t>
  </si>
  <si>
    <t>RD no econoòmic (TECNIO)
Participant 2</t>
  </si>
  <si>
    <t>La duració del projecte ha de ser coincident amb la indicada en el punt 2.1. de la memòria tècnica.</t>
  </si>
  <si>
    <t>RD no econoòmic (TECNIO)
Participant 1</t>
  </si>
  <si>
    <t>RD no econoòmic (TECNIO)
Participant 3</t>
  </si>
  <si>
    <r>
      <t xml:space="preserve">En els casos que el projecte tingui menys sol·licitants que pestanyes establertes, </t>
    </r>
    <r>
      <rPr>
        <b/>
        <u/>
        <sz val="11"/>
        <color rgb="FFE60000"/>
        <rFont val="Calibri"/>
        <family val="2"/>
        <scheme val="minor"/>
      </rPr>
      <t>NO</t>
    </r>
    <r>
      <rPr>
        <b/>
        <sz val="11"/>
        <color rgb="FFE60000"/>
        <rFont val="Calibri"/>
        <family val="2"/>
        <scheme val="minor"/>
      </rPr>
      <t xml:space="preserve"> eliminar les pestanyes sobrants</t>
    </r>
    <r>
      <rPr>
        <b/>
        <sz val="11"/>
        <color theme="1"/>
        <rFont val="Calibri"/>
        <family val="2"/>
        <scheme val="minor"/>
      </rPr>
      <t>. Deixeu aquestes sense emplenar.</t>
    </r>
  </si>
  <si>
    <t>Codi projecte - (Format ACE0XX23000XXX)</t>
  </si>
  <si>
    <r>
      <t xml:space="preserve">En la </t>
    </r>
    <r>
      <rPr>
        <b/>
        <sz val="11"/>
        <color theme="1"/>
        <rFont val="Calibri"/>
        <family val="2"/>
        <scheme val="minor"/>
      </rPr>
      <t>pestanya DETALL PER IMPRÈS SOL·LICITUD</t>
    </r>
    <r>
      <rPr>
        <sz val="11"/>
        <color theme="1"/>
        <rFont val="Calibri"/>
        <family val="2"/>
        <scheme val="minor"/>
      </rPr>
      <t xml:space="preserve"> s'aporta el resum del detall econòmic que cal emplenar en l'Imprès de sol·licitud facilitant així el trasllat de dades.</t>
    </r>
  </si>
  <si>
    <t>Israel</t>
  </si>
  <si>
    <r>
      <t xml:space="preserve">En aquesta pestanya es recull la </t>
    </r>
    <r>
      <rPr>
        <b/>
        <sz val="12"/>
        <color theme="1"/>
        <rFont val="Calibri"/>
        <family val="2"/>
        <scheme val="minor"/>
      </rPr>
      <t>informació a traslladar a l'imprès de Sol·licitud</t>
    </r>
    <r>
      <rPr>
        <sz val="12"/>
        <color theme="1"/>
        <rFont val="Calibri"/>
        <family val="2"/>
        <scheme val="minor"/>
      </rPr>
      <t xml:space="preserve"> de subencions a projectes de Recerca Industrial i Desenvolupament Experimental 2023</t>
    </r>
  </si>
  <si>
    <t>Es recomana llegir amb atenció els 12 punts d'aquestes INSTRUCCIONS abans d'emplenar les pestanyes d'aquest pressupost a adjuntar a la sol·licitud</t>
  </si>
  <si>
    <t xml:space="preserve">Auditoria </t>
  </si>
  <si>
    <t>RESOLUCIÓ EMT/2447/2023, de 3 de juliol, per la qual s'aproven les bases reguladores de la línia de subvencions per a nuclis R+D Green.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</si>
</sst>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0.0000%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40404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9.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HelveticaNeueLT Std"/>
      <family val="2"/>
    </font>
    <font>
      <b/>
      <sz val="11"/>
      <color rgb="FFFF0000"/>
      <name val="HelveticaNeueLT Std"/>
      <family val="2"/>
    </font>
    <font>
      <sz val="10"/>
      <color rgb="FFFF0000"/>
      <name val="HelveticaNeueLT Std"/>
      <family val="2"/>
    </font>
    <font>
      <b/>
      <u/>
      <sz val="9.5"/>
      <name val="Helvetica"/>
    </font>
    <font>
      <u/>
      <sz val="12"/>
      <color theme="1"/>
      <name val="Calibri"/>
      <family val="2"/>
      <scheme val="minor"/>
    </font>
    <font>
      <b/>
      <u/>
      <sz val="11"/>
      <color rgb="FFE60000"/>
      <name val="Calibri"/>
      <family val="2"/>
      <scheme val="minor"/>
    </font>
    <font>
      <b/>
      <sz val="11"/>
      <color rgb="FFE6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4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</borders>
  <cellStyleXfs count="16">
    <xf numFmtId="0" fontId="0" fillId="0" borderId="0"/>
    <xf numFmtId="0" fontId="6" fillId="0" borderId="0">
      <alignment shrinkToFit="1"/>
    </xf>
    <xf numFmtId="9" fontId="7" fillId="0" borderId="0" applyFont="0" applyFill="0" applyBorder="0" applyAlignment="0" applyProtection="0">
      <alignment shrinkToFit="1"/>
    </xf>
    <xf numFmtId="9" fontId="10" fillId="0" borderId="0" applyFont="0" applyFill="0" applyBorder="0" applyAlignment="0" applyProtection="0"/>
    <xf numFmtId="0" fontId="12" fillId="0" borderId="0"/>
    <xf numFmtId="0" fontId="14" fillId="0" borderId="0">
      <alignment shrinkToFit="1"/>
    </xf>
    <xf numFmtId="9" fontId="15" fillId="0" borderId="0" applyFont="0" applyFill="0" applyBorder="0" applyAlignment="0" applyProtection="0">
      <alignment shrinkToFit="1"/>
    </xf>
    <xf numFmtId="0" fontId="10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9" fillId="3" borderId="0">
      <alignment horizontal="right"/>
      <protection locked="0"/>
    </xf>
    <xf numFmtId="0" fontId="41" fillId="3" borderId="0">
      <alignment horizontal="right"/>
      <protection locked="0"/>
    </xf>
    <xf numFmtId="0" fontId="46" fillId="0" borderId="0" applyNumberFormat="0" applyFill="0" applyBorder="0" applyAlignment="0" applyProtection="0"/>
  </cellStyleXfs>
  <cellXfs count="444">
    <xf numFmtId="0" fontId="0" fillId="0" borderId="0" xfId="0"/>
    <xf numFmtId="0" fontId="0" fillId="3" borderId="0" xfId="0" applyFill="1"/>
    <xf numFmtId="49" fontId="0" fillId="3" borderId="0" xfId="0" applyNumberFormat="1" applyFill="1" applyAlignment="1">
      <alignment vertical="center" wrapText="1"/>
    </xf>
    <xf numFmtId="1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vertical="center" wrapText="1"/>
      <protection locked="0"/>
    </xf>
    <xf numFmtId="0" fontId="17" fillId="3" borderId="0" xfId="8" applyFill="1"/>
    <xf numFmtId="49" fontId="0" fillId="0" borderId="7" xfId="0" applyNumberFormat="1" applyBorder="1" applyAlignment="1" applyProtection="1">
      <alignment vertical="center" wrapText="1"/>
      <protection locked="0"/>
    </xf>
    <xf numFmtId="0" fontId="8" fillId="7" borderId="0" xfId="0" applyFont="1" applyFill="1"/>
    <xf numFmtId="0" fontId="8" fillId="7" borderId="0" xfId="0" applyFont="1" applyFill="1" applyAlignment="1">
      <alignment horizontal="center"/>
    </xf>
    <xf numFmtId="0" fontId="8" fillId="3" borderId="0" xfId="0" applyFont="1" applyFill="1"/>
    <xf numFmtId="0" fontId="0" fillId="8" borderId="0" xfId="0" applyFill="1"/>
    <xf numFmtId="9" fontId="0" fillId="8" borderId="0" xfId="3" applyFont="1" applyFill="1" applyAlignment="1">
      <alignment horizontal="center"/>
    </xf>
    <xf numFmtId="9" fontId="0" fillId="8" borderId="0" xfId="0" applyNumberFormat="1" applyFill="1" applyAlignment="1">
      <alignment horizontal="center"/>
    </xf>
    <xf numFmtId="0" fontId="22" fillId="7" borderId="0" xfId="0" applyFont="1" applyFill="1"/>
    <xf numFmtId="49" fontId="0" fillId="3" borderId="0" xfId="0" applyNumberFormat="1" applyFill="1" applyAlignment="1">
      <alignment wrapText="1"/>
    </xf>
    <xf numFmtId="9" fontId="0" fillId="3" borderId="0" xfId="0" applyNumberFormat="1" applyFill="1" applyAlignment="1">
      <alignment horizontal="center"/>
    </xf>
    <xf numFmtId="9" fontId="0" fillId="3" borderId="0" xfId="3" applyFont="1" applyFill="1" applyAlignment="1">
      <alignment horizontal="center"/>
    </xf>
    <xf numFmtId="0" fontId="0" fillId="10" borderId="0" xfId="0" applyFill="1" applyAlignment="1">
      <alignment horizontal="center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left" vertical="center"/>
    </xf>
    <xf numFmtId="0" fontId="8" fillId="3" borderId="19" xfId="0" applyFont="1" applyFill="1" applyBorder="1"/>
    <xf numFmtId="0" fontId="0" fillId="3" borderId="19" xfId="0" applyFill="1" applyBorder="1"/>
    <xf numFmtId="49" fontId="22" fillId="3" borderId="11" xfId="9" applyNumberFormat="1" applyFont="1" applyFill="1" applyBorder="1" applyAlignment="1" applyProtection="1">
      <alignment vertical="center"/>
    </xf>
    <xf numFmtId="0" fontId="0" fillId="3" borderId="11" xfId="0" applyFill="1" applyBorder="1"/>
    <xf numFmtId="0" fontId="27" fillId="3" borderId="0" xfId="0" applyFont="1" applyFill="1"/>
    <xf numFmtId="164" fontId="8" fillId="3" borderId="0" xfId="0" applyNumberFormat="1" applyFont="1" applyFill="1" applyAlignment="1">
      <alignment horizontal="center"/>
    </xf>
    <xf numFmtId="0" fontId="27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right" vertical="center"/>
    </xf>
    <xf numFmtId="0" fontId="27" fillId="3" borderId="19" xfId="0" applyFont="1" applyFill="1" applyBorder="1"/>
    <xf numFmtId="164" fontId="0" fillId="3" borderId="7" xfId="0" applyNumberFormat="1" applyFill="1" applyBorder="1" applyAlignment="1" applyProtection="1">
      <alignment vertical="center" wrapText="1"/>
      <protection locked="0"/>
    </xf>
    <xf numFmtId="1" fontId="0" fillId="5" borderId="8" xfId="0" applyNumberFormat="1" applyFill="1" applyBorder="1" applyAlignment="1">
      <alignment horizontal="center" vertical="center"/>
    </xf>
    <xf numFmtId="1" fontId="0" fillId="9" borderId="8" xfId="0" applyNumberFormat="1" applyFill="1" applyBorder="1" applyAlignment="1">
      <alignment horizontal="center" vertical="center"/>
    </xf>
    <xf numFmtId="9" fontId="0" fillId="9" borderId="7" xfId="3" applyFont="1" applyFill="1" applyBorder="1" applyAlignment="1" applyProtection="1">
      <alignment horizontal="center" vertical="center"/>
    </xf>
    <xf numFmtId="0" fontId="8" fillId="7" borderId="0" xfId="0" applyFont="1" applyFill="1" applyAlignment="1">
      <alignment horizontal="center" vertical="center"/>
    </xf>
    <xf numFmtId="44" fontId="0" fillId="10" borderId="0" xfId="3" applyNumberFormat="1" applyFont="1" applyFill="1" applyAlignment="1">
      <alignment vertical="center"/>
    </xf>
    <xf numFmtId="49" fontId="13" fillId="3" borderId="0" xfId="0" applyNumberFormat="1" applyFont="1" applyFill="1" applyAlignment="1">
      <alignment horizontal="center" wrapText="1"/>
    </xf>
    <xf numFmtId="9" fontId="0" fillId="3" borderId="0" xfId="11" applyFont="1" applyFill="1" applyAlignment="1">
      <alignment horizontal="center"/>
    </xf>
    <xf numFmtId="9" fontId="0" fillId="8" borderId="0" xfId="11" applyFont="1" applyFill="1" applyAlignment="1">
      <alignment horizontal="center"/>
    </xf>
    <xf numFmtId="0" fontId="35" fillId="3" borderId="0" xfId="0" applyFont="1" applyFill="1"/>
    <xf numFmtId="0" fontId="1" fillId="3" borderId="0" xfId="0" applyFont="1" applyFill="1"/>
    <xf numFmtId="0" fontId="16" fillId="3" borderId="19" xfId="0" applyFont="1" applyFill="1" applyBorder="1"/>
    <xf numFmtId="0" fontId="13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0" fillId="3" borderId="0" xfId="0" applyFont="1" applyFill="1"/>
    <xf numFmtId="49" fontId="20" fillId="6" borderId="7" xfId="0" applyNumberFormat="1" applyFont="1" applyFill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49" fontId="8" fillId="7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4" fontId="0" fillId="5" borderId="3" xfId="0" applyNumberFormat="1" applyFill="1" applyBorder="1" applyAlignment="1">
      <alignment vertical="center" wrapText="1"/>
    </xf>
    <xf numFmtId="9" fontId="0" fillId="8" borderId="2" xfId="0" applyNumberFormat="1" applyFill="1" applyBorder="1" applyAlignment="1">
      <alignment vertical="center"/>
    </xf>
    <xf numFmtId="164" fontId="0" fillId="8" borderId="2" xfId="0" applyNumberFormat="1" applyFill="1" applyBorder="1" applyAlignment="1">
      <alignment vertical="center" wrapText="1"/>
    </xf>
    <xf numFmtId="0" fontId="27" fillId="9" borderId="7" xfId="8" applyFont="1" applyFill="1" applyBorder="1" applyAlignment="1" applyProtection="1">
      <alignment horizontal="left" vertical="center"/>
    </xf>
    <xf numFmtId="0" fontId="17" fillId="9" borderId="7" xfId="8" applyFill="1" applyBorder="1" applyAlignment="1" applyProtection="1">
      <alignment horizontal="left" vertical="center" wrapText="1"/>
    </xf>
    <xf numFmtId="1" fontId="2" fillId="9" borderId="7" xfId="0" applyNumberFormat="1" applyFont="1" applyFill="1" applyBorder="1" applyAlignment="1">
      <alignment vertical="center"/>
    </xf>
    <xf numFmtId="164" fontId="2" fillId="9" borderId="7" xfId="0" applyNumberFormat="1" applyFont="1" applyFill="1" applyBorder="1" applyAlignment="1">
      <alignment vertical="center"/>
    </xf>
    <xf numFmtId="164" fontId="2" fillId="9" borderId="7" xfId="0" applyNumberFormat="1" applyFont="1" applyFill="1" applyBorder="1" applyAlignment="1">
      <alignment horizontal="center" vertical="center"/>
    </xf>
    <xf numFmtId="9" fontId="2" fillId="9" borderId="7" xfId="0" applyNumberFormat="1" applyFont="1" applyFill="1" applyBorder="1" applyAlignment="1">
      <alignment vertical="center"/>
    </xf>
    <xf numFmtId="49" fontId="0" fillId="3" borderId="11" xfId="0" applyNumberForma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0" fontId="37" fillId="3" borderId="0" xfId="0" applyFont="1" applyFill="1"/>
    <xf numFmtId="1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horizontal="center" vertical="center"/>
    </xf>
    <xf numFmtId="9" fontId="2" fillId="3" borderId="0" xfId="0" applyNumberFormat="1" applyFont="1" applyFill="1" applyAlignment="1">
      <alignment vertical="center"/>
    </xf>
    <xf numFmtId="49" fontId="20" fillId="6" borderId="14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0" fontId="17" fillId="3" borderId="0" xfId="8" applyFill="1" applyBorder="1" applyAlignment="1" applyProtection="1"/>
    <xf numFmtId="2" fontId="0" fillId="3" borderId="0" xfId="0" applyNumberFormat="1" applyFill="1" applyAlignment="1">
      <alignment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center" vertical="top"/>
    </xf>
    <xf numFmtId="0" fontId="8" fillId="5" borderId="8" xfId="0" applyFont="1" applyFill="1" applyBorder="1" applyAlignment="1">
      <alignment horizontal="center" vertical="center" wrapText="1"/>
    </xf>
    <xf numFmtId="49" fontId="20" fillId="12" borderId="7" xfId="0" applyNumberFormat="1" applyFont="1" applyFill="1" applyBorder="1" applyAlignment="1">
      <alignment horizontal="center" vertical="center" wrapText="1"/>
    </xf>
    <xf numFmtId="49" fontId="20" fillId="9" borderId="7" xfId="0" applyNumberFormat="1" applyFont="1" applyFill="1" applyBorder="1" applyAlignment="1">
      <alignment horizontal="center" vertical="center" wrapText="1"/>
    </xf>
    <xf numFmtId="9" fontId="0" fillId="5" borderId="7" xfId="0" applyNumberFormat="1" applyFill="1" applyBorder="1" applyAlignment="1">
      <alignment horizontal="center" vertical="center"/>
    </xf>
    <xf numFmtId="1" fontId="27" fillId="11" borderId="7" xfId="0" applyNumberFormat="1" applyFont="1" applyFill="1" applyBorder="1" applyAlignment="1">
      <alignment horizontal="center" vertical="center"/>
    </xf>
    <xf numFmtId="1" fontId="0" fillId="9" borderId="7" xfId="0" applyNumberFormat="1" applyFill="1" applyBorder="1" applyAlignment="1">
      <alignment horizontal="center" vertical="center"/>
    </xf>
    <xf numFmtId="1" fontId="0" fillId="9" borderId="7" xfId="0" applyNumberFormat="1" applyFill="1" applyBorder="1" applyAlignment="1">
      <alignment horizontal="center" vertical="center" wrapText="1"/>
    </xf>
    <xf numFmtId="9" fontId="0" fillId="9" borderId="7" xfId="0" applyNumberFormat="1" applyFill="1" applyBorder="1" applyAlignment="1">
      <alignment horizontal="center" vertical="center"/>
    </xf>
    <xf numFmtId="1" fontId="27" fillId="9" borderId="7" xfId="0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vertical="center" wrapText="1"/>
    </xf>
    <xf numFmtId="2" fontId="0" fillId="3" borderId="19" xfId="0" applyNumberFormat="1" applyFill="1" applyBorder="1" applyAlignment="1">
      <alignment vertical="center" wrapText="1"/>
    </xf>
    <xf numFmtId="164" fontId="0" fillId="3" borderId="19" xfId="0" applyNumberFormat="1" applyFill="1" applyBorder="1" applyAlignment="1">
      <alignment vertical="center" wrapText="1"/>
    </xf>
    <xf numFmtId="0" fontId="17" fillId="3" borderId="0" xfId="8" applyFill="1" applyProtection="1"/>
    <xf numFmtId="164" fontId="0" fillId="3" borderId="0" xfId="0" applyNumberFormat="1" applyFill="1" applyAlignment="1">
      <alignment vertical="center" wrapText="1"/>
    </xf>
    <xf numFmtId="1" fontId="0" fillId="9" borderId="10" xfId="0" applyNumberFormat="1" applyFill="1" applyBorder="1" applyAlignment="1">
      <alignment horizontal="center" vertical="center"/>
    </xf>
    <xf numFmtId="1" fontId="0" fillId="9" borderId="9" xfId="0" applyNumberFormat="1" applyFill="1" applyBorder="1" applyAlignment="1">
      <alignment horizontal="center" vertical="center"/>
    </xf>
    <xf numFmtId="44" fontId="2" fillId="0" borderId="7" xfId="3" applyNumberFormat="1" applyFont="1" applyBorder="1" applyAlignment="1" applyProtection="1">
      <alignment horizontal="center" vertical="center"/>
    </xf>
    <xf numFmtId="49" fontId="0" fillId="3" borderId="0" xfId="0" applyNumberFormat="1" applyFill="1" applyAlignment="1">
      <alignment vertical="center"/>
    </xf>
    <xf numFmtId="49" fontId="2" fillId="3" borderId="0" xfId="0" applyNumberFormat="1" applyFont="1" applyFill="1" applyAlignment="1">
      <alignment horizontal="right" vertical="center"/>
    </xf>
    <xf numFmtId="49" fontId="0" fillId="3" borderId="0" xfId="0" applyNumberFormat="1" applyFill="1" applyAlignment="1">
      <alignment horizontal="center" vertical="center" wrapText="1"/>
    </xf>
    <xf numFmtId="49" fontId="0" fillId="3" borderId="19" xfId="0" applyNumberFormat="1" applyFill="1" applyBorder="1" applyAlignment="1">
      <alignment horizontal="center" vertical="center" wrapText="1"/>
    </xf>
    <xf numFmtId="49" fontId="22" fillId="7" borderId="7" xfId="0" applyNumberFormat="1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17" fillId="9" borderId="8" xfId="8" applyFill="1" applyBorder="1" applyAlignment="1" applyProtection="1">
      <alignment horizontal="left" vertical="center" wrapText="1"/>
    </xf>
    <xf numFmtId="49" fontId="0" fillId="9" borderId="9" xfId="0" applyNumberFormat="1" applyFill="1" applyBorder="1" applyAlignment="1">
      <alignment vertical="center" wrapText="1"/>
    </xf>
    <xf numFmtId="49" fontId="0" fillId="3" borderId="10" xfId="0" applyNumberFormat="1" applyFill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4" fontId="0" fillId="3" borderId="19" xfId="0" applyNumberFormat="1" applyFill="1" applyBorder="1"/>
    <xf numFmtId="0" fontId="17" fillId="3" borderId="0" xfId="8" applyFill="1" applyBorder="1" applyProtection="1"/>
    <xf numFmtId="4" fontId="0" fillId="3" borderId="0" xfId="0" applyNumberFormat="1" applyFill="1"/>
    <xf numFmtId="49" fontId="0" fillId="5" borderId="7" xfId="0" applyNumberFormat="1" applyFill="1" applyBorder="1" applyAlignment="1">
      <alignment horizontal="center" vertical="center"/>
    </xf>
    <xf numFmtId="9" fontId="27" fillId="10" borderId="2" xfId="3" applyFont="1" applyFill="1" applyBorder="1" applyAlignment="1" applyProtection="1">
      <alignment horizontal="right" vertical="center" wrapText="1"/>
    </xf>
    <xf numFmtId="164" fontId="0" fillId="8" borderId="1" xfId="0" applyNumberFormat="1" applyFill="1" applyBorder="1" applyAlignment="1">
      <alignment vertical="center" wrapText="1"/>
    </xf>
    <xf numFmtId="164" fontId="0" fillId="9" borderId="3" xfId="0" applyNumberFormat="1" applyFill="1" applyBorder="1" applyAlignment="1">
      <alignment vertical="center" wrapText="1"/>
    </xf>
    <xf numFmtId="9" fontId="27" fillId="9" borderId="2" xfId="3" applyFont="1" applyFill="1" applyBorder="1" applyAlignment="1" applyProtection="1">
      <alignment horizontal="right" vertical="center" wrapText="1"/>
    </xf>
    <xf numFmtId="164" fontId="0" fillId="9" borderId="1" xfId="0" applyNumberFormat="1" applyFill="1" applyBorder="1" applyAlignment="1">
      <alignment vertical="center" wrapText="1"/>
    </xf>
    <xf numFmtId="44" fontId="2" fillId="0" borderId="6" xfId="0" applyNumberFormat="1" applyFont="1" applyBorder="1" applyAlignment="1">
      <alignment vertical="center"/>
    </xf>
    <xf numFmtId="9" fontId="2" fillId="0" borderId="5" xfId="3" applyFont="1" applyBorder="1" applyAlignment="1" applyProtection="1">
      <alignment horizontal="right" vertical="center"/>
    </xf>
    <xf numFmtId="164" fontId="2" fillId="0" borderId="4" xfId="0" applyNumberFormat="1" applyFont="1" applyBorder="1" applyAlignment="1">
      <alignment vertical="center"/>
    </xf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3" fillId="3" borderId="19" xfId="0" applyFont="1" applyFill="1" applyBorder="1"/>
    <xf numFmtId="0" fontId="4" fillId="3" borderId="19" xfId="0" applyFont="1" applyFill="1" applyBorder="1"/>
    <xf numFmtId="0" fontId="5" fillId="3" borderId="19" xfId="0" applyFont="1" applyFill="1" applyBorder="1" applyAlignment="1">
      <alignment horizontal="center"/>
    </xf>
    <xf numFmtId="0" fontId="0" fillId="3" borderId="19" xfId="0" applyFill="1" applyBorder="1" applyAlignment="1">
      <alignment horizontal="right"/>
    </xf>
    <xf numFmtId="49" fontId="22" fillId="7" borderId="21" xfId="0" applyNumberFormat="1" applyFont="1" applyFill="1" applyBorder="1" applyAlignment="1">
      <alignment horizontal="center" vertical="center" wrapText="1"/>
    </xf>
    <xf numFmtId="0" fontId="0" fillId="0" borderId="8" xfId="0" applyBorder="1"/>
    <xf numFmtId="164" fontId="0" fillId="13" borderId="5" xfId="0" applyNumberFormat="1" applyFill="1" applyBorder="1"/>
    <xf numFmtId="164" fontId="0" fillId="8" borderId="5" xfId="0" applyNumberFormat="1" applyFill="1" applyBorder="1"/>
    <xf numFmtId="164" fontId="0" fillId="13" borderId="7" xfId="0" applyNumberFormat="1" applyFill="1" applyBorder="1"/>
    <xf numFmtId="164" fontId="0" fillId="8" borderId="7" xfId="0" applyNumberFormat="1" applyFill="1" applyBorder="1"/>
    <xf numFmtId="0" fontId="0" fillId="0" borderId="15" xfId="0" applyBorder="1"/>
    <xf numFmtId="164" fontId="0" fillId="0" borderId="17" xfId="0" applyNumberFormat="1" applyBorder="1" applyAlignment="1">
      <alignment horizontal="center" vertical="center"/>
    </xf>
    <xf numFmtId="164" fontId="0" fillId="13" borderId="14" xfId="0" applyNumberFormat="1" applyFill="1" applyBorder="1"/>
    <xf numFmtId="164" fontId="0" fillId="8" borderId="14" xfId="0" applyNumberFormat="1" applyFill="1" applyBorder="1"/>
    <xf numFmtId="0" fontId="8" fillId="3" borderId="0" xfId="0" applyFont="1" applyFill="1" applyAlignment="1">
      <alignment horizontal="right"/>
    </xf>
    <xf numFmtId="164" fontId="11" fillId="8" borderId="5" xfId="0" applyNumberFormat="1" applyFont="1" applyFill="1" applyBorder="1"/>
    <xf numFmtId="164" fontId="11" fillId="3" borderId="0" xfId="0" applyNumberFormat="1" applyFont="1" applyFill="1" applyAlignment="1">
      <alignment horizontal="center" vertical="center" wrapText="1"/>
    </xf>
    <xf numFmtId="0" fontId="3" fillId="3" borderId="11" xfId="0" applyFont="1" applyFill="1" applyBorder="1"/>
    <xf numFmtId="9" fontId="0" fillId="9" borderId="2" xfId="0" applyNumberFormat="1" applyFill="1" applyBorder="1" applyAlignment="1">
      <alignment vertical="center"/>
    </xf>
    <xf numFmtId="0" fontId="17" fillId="3" borderId="0" xfId="8" applyFill="1" applyAlignment="1" applyProtection="1">
      <alignment vertical="center"/>
    </xf>
    <xf numFmtId="0" fontId="0" fillId="3" borderId="19" xfId="0" applyFill="1" applyBorder="1" applyAlignment="1">
      <alignment horizontal="center" vertical="center"/>
    </xf>
    <xf numFmtId="9" fontId="25" fillId="11" borderId="5" xfId="3" applyFont="1" applyFill="1" applyBorder="1" applyAlignment="1" applyProtection="1">
      <alignment horizontal="center"/>
    </xf>
    <xf numFmtId="164" fontId="25" fillId="10" borderId="7" xfId="0" applyNumberFormat="1" applyFont="1" applyFill="1" applyBorder="1"/>
    <xf numFmtId="164" fontId="0" fillId="10" borderId="7" xfId="0" applyNumberFormat="1" applyFill="1" applyBorder="1"/>
    <xf numFmtId="9" fontId="25" fillId="11" borderId="7" xfId="3" applyFont="1" applyFill="1" applyBorder="1" applyAlignment="1" applyProtection="1">
      <alignment horizontal="center"/>
    </xf>
    <xf numFmtId="164" fontId="25" fillId="10" borderId="23" xfId="0" applyNumberFormat="1" applyFont="1" applyFill="1" applyBorder="1"/>
    <xf numFmtId="164" fontId="0" fillId="10" borderId="23" xfId="0" applyNumberFormat="1" applyFill="1" applyBorder="1"/>
    <xf numFmtId="164" fontId="25" fillId="3" borderId="21" xfId="0" applyNumberFormat="1" applyFont="1" applyFill="1" applyBorder="1"/>
    <xf numFmtId="0" fontId="25" fillId="3" borderId="0" xfId="0" applyFont="1" applyFill="1" applyAlignment="1">
      <alignment horizontal="center"/>
    </xf>
    <xf numFmtId="9" fontId="25" fillId="3" borderId="0" xfId="3" applyFont="1" applyFill="1" applyBorder="1" applyAlignment="1" applyProtection="1">
      <alignment horizontal="center"/>
    </xf>
    <xf numFmtId="49" fontId="25" fillId="3" borderId="0" xfId="0" applyNumberFormat="1" applyFont="1" applyFill="1"/>
    <xf numFmtId="49" fontId="0" fillId="3" borderId="0" xfId="0" applyNumberFormat="1" applyFill="1"/>
    <xf numFmtId="164" fontId="25" fillId="3" borderId="0" xfId="0" applyNumberFormat="1" applyFont="1" applyFill="1"/>
    <xf numFmtId="164" fontId="0" fillId="3" borderId="0" xfId="0" applyNumberFormat="1" applyFill="1"/>
    <xf numFmtId="0" fontId="24" fillId="3" borderId="19" xfId="0" applyFont="1" applyFill="1" applyBorder="1" applyAlignment="1">
      <alignment horizontal="left"/>
    </xf>
    <xf numFmtId="9" fontId="24" fillId="3" borderId="19" xfId="11" applyFont="1" applyFill="1" applyBorder="1" applyAlignment="1" applyProtection="1">
      <alignment horizontal="center"/>
    </xf>
    <xf numFmtId="9" fontId="25" fillId="3" borderId="0" xfId="11" applyFont="1" applyFill="1" applyAlignment="1" applyProtection="1">
      <alignment horizontal="center"/>
    </xf>
    <xf numFmtId="49" fontId="22" fillId="5" borderId="14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/>
    </xf>
    <xf numFmtId="9" fontId="25" fillId="11" borderId="5" xfId="11" applyFont="1" applyFill="1" applyBorder="1" applyAlignment="1" applyProtection="1">
      <alignment horizontal="center" vertical="center"/>
    </xf>
    <xf numFmtId="0" fontId="0" fillId="3" borderId="22" xfId="0" applyFill="1" applyBorder="1"/>
    <xf numFmtId="0" fontId="0" fillId="0" borderId="6" xfId="0" applyBorder="1"/>
    <xf numFmtId="0" fontId="0" fillId="0" borderId="14" xfId="0" applyBorder="1"/>
    <xf numFmtId="164" fontId="0" fillId="0" borderId="14" xfId="0" applyNumberFormat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0" fontId="8" fillId="3" borderId="35" xfId="0" applyFont="1" applyFill="1" applyBorder="1"/>
    <xf numFmtId="0" fontId="8" fillId="3" borderId="36" xfId="0" applyFont="1" applyFill="1" applyBorder="1" applyAlignment="1">
      <alignment horizontal="right"/>
    </xf>
    <xf numFmtId="164" fontId="11" fillId="3" borderId="0" xfId="0" applyNumberFormat="1" applyFont="1" applyFill="1"/>
    <xf numFmtId="0" fontId="0" fillId="3" borderId="0" xfId="0" applyFill="1" applyAlignment="1">
      <alignment horizontal="center" vertical="center"/>
    </xf>
    <xf numFmtId="0" fontId="22" fillId="3" borderId="19" xfId="9" applyNumberFormat="1" applyFont="1" applyFill="1" applyBorder="1" applyAlignment="1" applyProtection="1">
      <alignment horizontal="center" vertical="center"/>
    </xf>
    <xf numFmtId="0" fontId="22" fillId="3" borderId="19" xfId="9" applyFont="1" applyFill="1" applyBorder="1" applyAlignment="1" applyProtection="1">
      <alignment horizontal="center" vertical="center"/>
    </xf>
    <xf numFmtId="0" fontId="18" fillId="3" borderId="0" xfId="8" applyFont="1" applyFill="1" applyAlignment="1" applyProtection="1">
      <alignment vertical="center" wrapText="1"/>
    </xf>
    <xf numFmtId="0" fontId="9" fillId="3" borderId="0" xfId="0" applyFont="1" applyFill="1" applyAlignment="1">
      <alignment horizontal="center" vertical="center"/>
    </xf>
    <xf numFmtId="0" fontId="33" fillId="3" borderId="27" xfId="0" applyFont="1" applyFill="1" applyBorder="1" applyAlignment="1">
      <alignment horizontal="left" vertical="center"/>
    </xf>
    <xf numFmtId="0" fontId="0" fillId="3" borderId="27" xfId="0" applyFill="1" applyBorder="1"/>
    <xf numFmtId="0" fontId="0" fillId="3" borderId="0" xfId="0" applyFill="1" applyAlignment="1">
      <alignment horizontal="justify"/>
    </xf>
    <xf numFmtId="0" fontId="8" fillId="3" borderId="3" xfId="0" applyFont="1" applyFill="1" applyBorder="1" applyAlignment="1">
      <alignment horizontal="justify" vertical="center" wrapText="1"/>
    </xf>
    <xf numFmtId="0" fontId="0" fillId="3" borderId="6" xfId="0" applyFill="1" applyBorder="1" applyAlignment="1">
      <alignment horizontal="justify" vertical="center" wrapText="1"/>
    </xf>
    <xf numFmtId="0" fontId="22" fillId="3" borderId="0" xfId="0" applyFont="1" applyFill="1"/>
    <xf numFmtId="49" fontId="20" fillId="6" borderId="21" xfId="0" applyNumberFormat="1" applyFont="1" applyFill="1" applyBorder="1" applyAlignment="1">
      <alignment horizontal="center" vertical="center" wrapText="1"/>
    </xf>
    <xf numFmtId="0" fontId="0" fillId="3" borderId="16" xfId="0" applyFill="1" applyBorder="1"/>
    <xf numFmtId="0" fontId="0" fillId="3" borderId="16" xfId="0" applyFill="1" applyBorder="1" applyAlignment="1">
      <alignment horizontal="center" vertical="center"/>
    </xf>
    <xf numFmtId="49" fontId="25" fillId="3" borderId="0" xfId="0" applyNumberFormat="1" applyFont="1" applyFill="1" applyAlignment="1">
      <alignment wrapText="1"/>
    </xf>
    <xf numFmtId="0" fontId="0" fillId="3" borderId="0" xfId="0" applyFill="1" applyAlignment="1">
      <alignment wrapText="1"/>
    </xf>
    <xf numFmtId="1" fontId="0" fillId="3" borderId="10" xfId="0" applyNumberFormat="1" applyFill="1" applyBorder="1" applyAlignment="1">
      <alignment vertical="center"/>
    </xf>
    <xf numFmtId="1" fontId="0" fillId="3" borderId="9" xfId="0" applyNumberFormat="1" applyFill="1" applyBorder="1" applyAlignment="1">
      <alignment vertical="center"/>
    </xf>
    <xf numFmtId="49" fontId="0" fillId="0" borderId="9" xfId="0" applyNumberFormat="1" applyBorder="1" applyAlignment="1">
      <alignment vertical="center" wrapText="1"/>
    </xf>
    <xf numFmtId="164" fontId="2" fillId="3" borderId="0" xfId="0" applyNumberFormat="1" applyFont="1" applyFill="1" applyAlignment="1">
      <alignment horizontal="right" vertical="center"/>
    </xf>
    <xf numFmtId="0" fontId="18" fillId="3" borderId="0" xfId="8" applyFont="1" applyFill="1" applyAlignment="1" applyProtection="1">
      <alignment horizontal="left" vertical="center" wrapText="1"/>
    </xf>
    <xf numFmtId="0" fontId="0" fillId="3" borderId="0" xfId="0" applyFill="1" applyAlignment="1">
      <alignment horizontal="justify" vertical="center" wrapText="1"/>
    </xf>
    <xf numFmtId="0" fontId="17" fillId="3" borderId="0" xfId="8" applyFill="1" applyBorder="1" applyAlignment="1" applyProtection="1">
      <alignment horizontal="left" vertical="center" wrapText="1"/>
    </xf>
    <xf numFmtId="164" fontId="2" fillId="9" borderId="8" xfId="0" applyNumberFormat="1" applyFont="1" applyFill="1" applyBorder="1" applyAlignment="1">
      <alignment horizontal="center" vertical="center"/>
    </xf>
    <xf numFmtId="164" fontId="2" fillId="9" borderId="9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right" vertical="center"/>
    </xf>
    <xf numFmtId="0" fontId="17" fillId="3" borderId="0" xfId="8" applyFill="1" applyAlignment="1" applyProtection="1">
      <alignment horizontal="left" vertical="center" wrapText="1"/>
    </xf>
    <xf numFmtId="0" fontId="24" fillId="3" borderId="19" xfId="0" applyFont="1" applyFill="1" applyBorder="1" applyAlignment="1">
      <alignment horizontal="center"/>
    </xf>
    <xf numFmtId="49" fontId="22" fillId="5" borderId="15" xfId="0" applyNumberFormat="1" applyFont="1" applyFill="1" applyBorder="1" applyAlignment="1">
      <alignment horizontal="center" vertical="center" wrapText="1"/>
    </xf>
    <xf numFmtId="44" fontId="0" fillId="0" borderId="7" xfId="12" applyFont="1" applyBorder="1" applyAlignment="1" applyProtection="1">
      <alignment vertical="center" wrapText="1"/>
      <protection locked="0"/>
    </xf>
    <xf numFmtId="0" fontId="26" fillId="9" borderId="22" xfId="0" applyFont="1" applyFill="1" applyBorder="1" applyAlignment="1">
      <alignment horizontal="center"/>
    </xf>
    <xf numFmtId="0" fontId="41" fillId="3" borderId="0" xfId="14" applyProtection="1">
      <alignment horizontal="right"/>
    </xf>
    <xf numFmtId="0" fontId="40" fillId="3" borderId="27" xfId="13" applyFont="1" applyBorder="1" applyAlignment="1" applyProtection="1">
      <alignment wrapText="1"/>
    </xf>
    <xf numFmtId="0" fontId="40" fillId="3" borderId="27" xfId="13" applyFont="1" applyBorder="1" applyAlignment="1" applyProtection="1">
      <alignment horizontal="left"/>
    </xf>
    <xf numFmtId="0" fontId="42" fillId="3" borderId="0" xfId="0" applyFont="1" applyFill="1"/>
    <xf numFmtId="0" fontId="36" fillId="3" borderId="0" xfId="8" applyFont="1" applyFill="1" applyAlignment="1" applyProtection="1">
      <alignment vertical="center"/>
    </xf>
    <xf numFmtId="1" fontId="0" fillId="3" borderId="8" xfId="0" applyNumberFormat="1" applyFill="1" applyBorder="1" applyAlignment="1" applyProtection="1">
      <alignment horizontal="left" vertical="center"/>
      <protection locked="0"/>
    </xf>
    <xf numFmtId="49" fontId="20" fillId="9" borderId="14" xfId="0" applyNumberFormat="1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/>
    </xf>
    <xf numFmtId="0" fontId="25" fillId="11" borderId="23" xfId="0" applyFont="1" applyFill="1" applyBorder="1" applyAlignment="1">
      <alignment horizontal="center"/>
    </xf>
    <xf numFmtId="0" fontId="25" fillId="11" borderId="5" xfId="0" applyFont="1" applyFill="1" applyBorder="1" applyAlignment="1">
      <alignment horizontal="center"/>
    </xf>
    <xf numFmtId="0" fontId="22" fillId="16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22" fillId="20" borderId="7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/>
    </xf>
    <xf numFmtId="0" fontId="22" fillId="21" borderId="7" xfId="0" applyFont="1" applyFill="1" applyBorder="1" applyAlignment="1">
      <alignment horizontal="center" vertical="center" wrapText="1"/>
    </xf>
    <xf numFmtId="0" fontId="22" fillId="22" borderId="7" xfId="0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vertical="center"/>
      <protection locked="0"/>
    </xf>
    <xf numFmtId="10" fontId="0" fillId="5" borderId="7" xfId="3" applyNumberFormat="1" applyFont="1" applyFill="1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 wrapText="1"/>
      <protection locked="0"/>
    </xf>
    <xf numFmtId="44" fontId="0" fillId="0" borderId="7" xfId="12" applyFont="1" applyBorder="1" applyAlignment="1">
      <alignment horizontal="center" vertical="center"/>
    </xf>
    <xf numFmtId="10" fontId="25" fillId="11" borderId="2" xfId="3" applyNumberFormat="1" applyFont="1" applyFill="1" applyBorder="1" applyAlignment="1" applyProtection="1">
      <alignment horizontal="center" vertical="center"/>
    </xf>
    <xf numFmtId="10" fontId="25" fillId="11" borderId="20" xfId="3" applyNumberFormat="1" applyFont="1" applyFill="1" applyBorder="1" applyAlignment="1" applyProtection="1">
      <alignment horizontal="center" vertical="center"/>
    </xf>
    <xf numFmtId="10" fontId="25" fillId="11" borderId="23" xfId="3" applyNumberFormat="1" applyFont="1" applyFill="1" applyBorder="1" applyAlignment="1" applyProtection="1">
      <alignment horizontal="center" vertical="center"/>
    </xf>
    <xf numFmtId="10" fontId="25" fillId="11" borderId="6" xfId="0" applyNumberFormat="1" applyFont="1" applyFill="1" applyBorder="1" applyAlignment="1">
      <alignment horizontal="center" vertical="center" wrapText="1"/>
    </xf>
    <xf numFmtId="2" fontId="8" fillId="5" borderId="7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9" fontId="25" fillId="11" borderId="14" xfId="3" applyFont="1" applyFill="1" applyBorder="1" applyAlignment="1" applyProtection="1">
      <alignment horizontal="center"/>
    </xf>
    <xf numFmtId="10" fontId="25" fillId="11" borderId="14" xfId="3" applyNumberFormat="1" applyFont="1" applyFill="1" applyBorder="1" applyAlignment="1" applyProtection="1">
      <alignment horizontal="center" vertical="center"/>
    </xf>
    <xf numFmtId="10" fontId="0" fillId="5" borderId="7" xfId="3" applyNumberFormat="1" applyFont="1" applyFill="1" applyBorder="1" applyAlignment="1" applyProtection="1">
      <alignment horizontal="center" vertical="center"/>
      <protection locked="0"/>
    </xf>
    <xf numFmtId="165" fontId="0" fillId="5" borderId="7" xfId="3" applyNumberFormat="1" applyFont="1" applyFill="1" applyBorder="1" applyAlignment="1" applyProtection="1">
      <alignment horizontal="center" vertical="center"/>
    </xf>
    <xf numFmtId="0" fontId="0" fillId="3" borderId="8" xfId="0" applyFill="1" applyBorder="1" applyAlignment="1">
      <alignment horizontal="justify" vertical="center" wrapText="1"/>
    </xf>
    <xf numFmtId="0" fontId="0" fillId="3" borderId="10" xfId="0" applyFill="1" applyBorder="1" applyAlignment="1">
      <alignment horizontal="justify" vertical="center" wrapText="1"/>
    </xf>
    <xf numFmtId="0" fontId="0" fillId="3" borderId="9" xfId="0" applyFill="1" applyBorder="1" applyAlignment="1">
      <alignment horizontal="justify" vertical="center" wrapText="1"/>
    </xf>
    <xf numFmtId="0" fontId="8" fillId="3" borderId="12" xfId="0" applyFont="1" applyFill="1" applyBorder="1" applyAlignment="1">
      <alignment horizontal="justify" vertical="center" wrapText="1"/>
    </xf>
    <xf numFmtId="0" fontId="8" fillId="3" borderId="18" xfId="0" applyFont="1" applyFill="1" applyBorder="1" applyAlignment="1">
      <alignment horizontal="justify" vertical="center" wrapText="1"/>
    </xf>
    <xf numFmtId="0" fontId="8" fillId="3" borderId="13" xfId="0" applyFont="1" applyFill="1" applyBorder="1" applyAlignment="1">
      <alignment horizontal="justify" vertical="center" wrapText="1"/>
    </xf>
    <xf numFmtId="0" fontId="0" fillId="3" borderId="0" xfId="0" applyFill="1" applyAlignment="1">
      <alignment horizontal="justify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0" xfId="0" quotePrefix="1" applyFill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justify" vertical="center" wrapText="1"/>
    </xf>
    <xf numFmtId="0" fontId="8" fillId="3" borderId="18" xfId="0" quotePrefix="1" applyFont="1" applyFill="1" applyBorder="1" applyAlignment="1">
      <alignment horizontal="justify" vertical="center" wrapText="1"/>
    </xf>
    <xf numFmtId="0" fontId="8" fillId="3" borderId="13" xfId="0" quotePrefix="1" applyFont="1" applyFill="1" applyBorder="1" applyAlignment="1">
      <alignment horizontal="justify" vertical="center" wrapText="1"/>
    </xf>
    <xf numFmtId="0" fontId="8" fillId="3" borderId="0" xfId="0" applyFont="1" applyFill="1" applyAlignment="1">
      <alignment horizontal="justify" vertical="center" wrapText="1"/>
    </xf>
    <xf numFmtId="0" fontId="0" fillId="3" borderId="7" xfId="0" quotePrefix="1" applyFill="1" applyBorder="1" applyAlignment="1">
      <alignment horizontal="justify" vertical="top" wrapText="1"/>
    </xf>
    <xf numFmtId="0" fontId="0" fillId="3" borderId="0" xfId="0" quotePrefix="1" applyFill="1" applyAlignment="1">
      <alignment horizontal="justify" vertical="top" wrapText="1"/>
    </xf>
    <xf numFmtId="0" fontId="43" fillId="3" borderId="0" xfId="0" applyFont="1" applyFill="1" applyAlignment="1">
      <alignment horizontal="left" wrapText="1"/>
    </xf>
    <xf numFmtId="0" fontId="46" fillId="3" borderId="0" xfId="15" applyFill="1" applyAlignment="1" applyProtection="1">
      <alignment horizontal="left" vertical="center" wrapText="1"/>
    </xf>
    <xf numFmtId="0" fontId="11" fillId="3" borderId="38" xfId="0" applyFont="1" applyFill="1" applyBorder="1" applyAlignment="1">
      <alignment horizontal="left" wrapText="1"/>
    </xf>
    <xf numFmtId="0" fontId="0" fillId="3" borderId="7" xfId="0" applyFill="1" applyBorder="1" applyAlignment="1">
      <alignment horizontal="justify" vertical="center" wrapText="1"/>
    </xf>
    <xf numFmtId="0" fontId="0" fillId="3" borderId="11" xfId="0" applyFill="1" applyBorder="1" applyAlignment="1">
      <alignment horizontal="justify" vertical="center" wrapText="1"/>
    </xf>
    <xf numFmtId="0" fontId="0" fillId="3" borderId="4" xfId="0" applyFill="1" applyBorder="1" applyAlignment="1">
      <alignment horizontal="justify" vertical="center" wrapText="1"/>
    </xf>
    <xf numFmtId="0" fontId="8" fillId="3" borderId="8" xfId="0" applyFont="1" applyFill="1" applyBorder="1" applyAlignment="1">
      <alignment horizontal="justify" vertical="center"/>
    </xf>
    <xf numFmtId="0" fontId="0" fillId="3" borderId="10" xfId="0" applyFill="1" applyBorder="1" applyAlignment="1">
      <alignment horizontal="justify" vertical="center"/>
    </xf>
    <xf numFmtId="0" fontId="0" fillId="3" borderId="9" xfId="0" applyFill="1" applyBorder="1" applyAlignment="1">
      <alignment horizontal="justify" vertical="center"/>
    </xf>
    <xf numFmtId="0" fontId="0" fillId="3" borderId="0" xfId="0" applyFill="1" applyAlignment="1">
      <alignment horizontal="left"/>
    </xf>
    <xf numFmtId="0" fontId="0" fillId="3" borderId="7" xfId="0" applyFill="1" applyBorder="1" applyAlignment="1">
      <alignment horizontal="justify" vertical="center"/>
    </xf>
    <xf numFmtId="0" fontId="0" fillId="3" borderId="12" xfId="0" applyFill="1" applyBorder="1" applyAlignment="1">
      <alignment horizontal="justify" vertical="center" wrapText="1"/>
    </xf>
    <xf numFmtId="0" fontId="0" fillId="3" borderId="18" xfId="0" applyFill="1" applyBorder="1" applyAlignment="1">
      <alignment horizontal="justify" vertical="center" wrapText="1"/>
    </xf>
    <xf numFmtId="0" fontId="0" fillId="3" borderId="13" xfId="0" applyFill="1" applyBorder="1" applyAlignment="1">
      <alignment horizontal="justify" vertical="center" wrapText="1"/>
    </xf>
    <xf numFmtId="0" fontId="0" fillId="3" borderId="6" xfId="0" applyFill="1" applyBorder="1" applyAlignment="1">
      <alignment horizontal="justify" vertical="center" wrapText="1"/>
    </xf>
    <xf numFmtId="0" fontId="0" fillId="3" borderId="8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8" fillId="3" borderId="6" xfId="0" quotePrefix="1" applyFont="1" applyFill="1" applyBorder="1" applyAlignment="1">
      <alignment horizontal="justify" vertical="center" wrapText="1"/>
    </xf>
    <xf numFmtId="0" fontId="8" fillId="3" borderId="11" xfId="0" quotePrefix="1" applyFont="1" applyFill="1" applyBorder="1" applyAlignment="1">
      <alignment horizontal="justify" vertical="center" wrapText="1"/>
    </xf>
    <xf numFmtId="0" fontId="8" fillId="3" borderId="4" xfId="0" quotePrefix="1" applyFont="1" applyFill="1" applyBorder="1" applyAlignment="1">
      <alignment horizontal="justify" vertical="center" wrapText="1"/>
    </xf>
    <xf numFmtId="0" fontId="0" fillId="3" borderId="0" xfId="0" applyFill="1" applyAlignment="1">
      <alignment horizontal="justify" vertical="center"/>
    </xf>
    <xf numFmtId="0" fontId="8" fillId="3" borderId="0" xfId="0" applyFont="1" applyFill="1" applyAlignment="1">
      <alignment horizontal="justify" vertical="center"/>
    </xf>
    <xf numFmtId="0" fontId="22" fillId="3" borderId="0" xfId="0" applyFont="1" applyFill="1" applyAlignment="1">
      <alignment horizontal="justify" vertical="center"/>
    </xf>
    <xf numFmtId="0" fontId="27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horizontal="justify" vertical="top" wrapText="1"/>
    </xf>
    <xf numFmtId="0" fontId="0" fillId="3" borderId="8" xfId="0" applyFill="1" applyBorder="1" applyAlignment="1">
      <alignment horizontal="justify" vertical="center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20" fillId="6" borderId="8" xfId="0" applyNumberFormat="1" applyFont="1" applyFill="1" applyBorder="1" applyAlignment="1">
      <alignment horizontal="center" vertical="center" wrapText="1"/>
    </xf>
    <xf numFmtId="49" fontId="20" fillId="6" borderId="10" xfId="0" applyNumberFormat="1" applyFont="1" applyFill="1" applyBorder="1" applyAlignment="1">
      <alignment horizontal="center" vertical="center" wrapText="1"/>
    </xf>
    <xf numFmtId="49" fontId="20" fillId="6" borderId="9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7" xfId="0" applyNumberFormat="1" applyBorder="1"/>
    <xf numFmtId="164" fontId="0" fillId="0" borderId="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4" xfId="0" applyNumberFormat="1" applyBorder="1"/>
    <xf numFmtId="44" fontId="11" fillId="3" borderId="24" xfId="0" applyNumberFormat="1" applyFont="1" applyFill="1" applyBorder="1" applyAlignment="1">
      <alignment horizontal="center"/>
    </xf>
    <xf numFmtId="44" fontId="11" fillId="3" borderId="25" xfId="0" applyNumberFormat="1" applyFont="1" applyFill="1" applyBorder="1" applyAlignment="1">
      <alignment horizontal="center"/>
    </xf>
    <xf numFmtId="44" fontId="11" fillId="3" borderId="26" xfId="0" applyNumberFormat="1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/>
    </xf>
    <xf numFmtId="164" fontId="28" fillId="3" borderId="5" xfId="0" applyNumberFormat="1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164" fontId="28" fillId="3" borderId="5" xfId="0" applyNumberFormat="1" applyFont="1" applyFill="1" applyBorder="1" applyAlignment="1">
      <alignment horizontal="right"/>
    </xf>
    <xf numFmtId="164" fontId="11" fillId="3" borderId="18" xfId="0" applyNumberFormat="1" applyFont="1" applyFill="1" applyBorder="1" applyAlignment="1">
      <alignment horizontal="center" vertical="center" wrapText="1"/>
    </xf>
    <xf numFmtId="0" fontId="21" fillId="6" borderId="8" xfId="0" applyFont="1" applyFill="1" applyBorder="1"/>
    <xf numFmtId="0" fontId="21" fillId="6" borderId="10" xfId="0" applyFont="1" applyFill="1" applyBorder="1"/>
    <xf numFmtId="0" fontId="21" fillId="6" borderId="9" xfId="0" applyFont="1" applyFill="1" applyBorder="1"/>
    <xf numFmtId="0" fontId="21" fillId="6" borderId="8" xfId="7" applyFont="1" applyFill="1" applyBorder="1" applyProtection="1"/>
    <xf numFmtId="0" fontId="21" fillId="6" borderId="10" xfId="7" applyFont="1" applyFill="1" applyBorder="1" applyProtection="1"/>
    <xf numFmtId="0" fontId="21" fillId="6" borderId="9" xfId="7" applyFont="1" applyFill="1" applyBorder="1" applyProtection="1"/>
    <xf numFmtId="0" fontId="18" fillId="3" borderId="0" xfId="8" applyFont="1" applyFill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1" fillId="5" borderId="8" xfId="0" applyFont="1" applyFill="1" applyBorder="1" applyAlignment="1">
      <alignment wrapText="1"/>
    </xf>
    <xf numFmtId="0" fontId="1" fillId="5" borderId="10" xfId="0" applyFont="1" applyFill="1" applyBorder="1" applyAlignment="1">
      <alignment wrapText="1"/>
    </xf>
    <xf numFmtId="0" fontId="1" fillId="5" borderId="9" xfId="0" applyFont="1" applyFill="1" applyBorder="1" applyAlignment="1">
      <alignment wrapText="1"/>
    </xf>
    <xf numFmtId="0" fontId="0" fillId="5" borderId="8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17" fillId="3" borderId="0" xfId="8" applyFill="1" applyBorder="1" applyAlignment="1" applyProtection="1">
      <alignment horizontal="left" vertical="center" wrapText="1"/>
    </xf>
    <xf numFmtId="49" fontId="20" fillId="6" borderId="28" xfId="0" applyNumberFormat="1" applyFont="1" applyFill="1" applyBorder="1" applyAlignment="1">
      <alignment horizontal="center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49" fontId="20" fillId="6" borderId="22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horizontal="right" vertical="center"/>
    </xf>
    <xf numFmtId="49" fontId="2" fillId="3" borderId="9" xfId="0" applyNumberFormat="1" applyFont="1" applyFill="1" applyBorder="1" applyAlignment="1">
      <alignment horizontal="right" vertical="center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64" fontId="11" fillId="3" borderId="18" xfId="0" applyNumberFormat="1" applyFont="1" applyFill="1" applyBorder="1" applyAlignment="1">
      <alignment horizontal="center" vertical="center"/>
    </xf>
    <xf numFmtId="49" fontId="8" fillId="5" borderId="29" xfId="0" applyNumberFormat="1" applyFont="1" applyFill="1" applyBorder="1" applyAlignment="1">
      <alignment horizontal="center" vertical="center" wrapText="1"/>
    </xf>
    <xf numFmtId="164" fontId="0" fillId="13" borderId="5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164" fontId="0" fillId="13" borderId="15" xfId="0" applyNumberFormat="1" applyFill="1" applyBorder="1" applyAlignment="1">
      <alignment horizontal="center"/>
    </xf>
    <xf numFmtId="164" fontId="0" fillId="13" borderId="17" xfId="0" applyNumberFormat="1" applyFill="1" applyBorder="1" applyAlignment="1">
      <alignment horizontal="center"/>
    </xf>
    <xf numFmtId="44" fontId="11" fillId="13" borderId="24" xfId="0" applyNumberFormat="1" applyFont="1" applyFill="1" applyBorder="1" applyAlignment="1">
      <alignment horizontal="center"/>
    </xf>
    <xf numFmtId="44" fontId="11" fillId="13" borderId="25" xfId="0" applyNumberFormat="1" applyFont="1" applyFill="1" applyBorder="1" applyAlignment="1">
      <alignment horizontal="center"/>
    </xf>
    <xf numFmtId="0" fontId="21" fillId="9" borderId="8" xfId="0" applyFont="1" applyFill="1" applyBorder="1"/>
    <xf numFmtId="0" fontId="21" fillId="9" borderId="10" xfId="0" applyFont="1" applyFill="1" applyBorder="1"/>
    <xf numFmtId="0" fontId="0" fillId="3" borderId="7" xfId="0" applyFill="1" applyBorder="1" applyAlignment="1">
      <alignment horizontal="left" wrapText="1"/>
    </xf>
    <xf numFmtId="0" fontId="0" fillId="3" borderId="7" xfId="0" applyFill="1" applyBorder="1" applyAlignment="1">
      <alignment horizontal="left"/>
    </xf>
    <xf numFmtId="0" fontId="0" fillId="5" borderId="7" xfId="0" applyFill="1" applyBorder="1" applyAlignment="1">
      <alignment horizontal="left" wrapText="1"/>
    </xf>
    <xf numFmtId="0" fontId="31" fillId="3" borderId="7" xfId="0" applyFont="1" applyFill="1" applyBorder="1" applyAlignment="1">
      <alignment horizontal="left" vertical="center"/>
    </xf>
    <xf numFmtId="0" fontId="30" fillId="14" borderId="7" xfId="0" applyFont="1" applyFill="1" applyBorder="1" applyAlignment="1">
      <alignment horizontal="center" vertical="center"/>
    </xf>
    <xf numFmtId="164" fontId="31" fillId="3" borderId="7" xfId="0" applyNumberFormat="1" applyFont="1" applyFill="1" applyBorder="1" applyAlignment="1">
      <alignment horizontal="right" vertical="center"/>
    </xf>
    <xf numFmtId="0" fontId="31" fillId="3" borderId="7" xfId="0" applyFont="1" applyFill="1" applyBorder="1" applyAlignment="1">
      <alignment horizontal="right" vertical="center"/>
    </xf>
    <xf numFmtId="49" fontId="29" fillId="3" borderId="16" xfId="9" applyNumberFormat="1" applyFont="1" applyFill="1" applyBorder="1" applyAlignment="1" applyProtection="1">
      <alignment horizontal="center" vertical="center"/>
    </xf>
    <xf numFmtId="0" fontId="30" fillId="15" borderId="7" xfId="0" applyFont="1" applyFill="1" applyBorder="1" applyAlignment="1">
      <alignment horizontal="left" vertical="center" wrapText="1"/>
    </xf>
    <xf numFmtId="2" fontId="31" fillId="3" borderId="7" xfId="0" applyNumberFormat="1" applyFont="1" applyFill="1" applyBorder="1" applyAlignment="1">
      <alignment horizontal="left" vertical="center"/>
    </xf>
    <xf numFmtId="0" fontId="20" fillId="6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22" fillId="5" borderId="0" xfId="9" applyFont="1" applyFill="1" applyBorder="1" applyAlignment="1" applyProtection="1">
      <alignment horizontal="center"/>
    </xf>
    <xf numFmtId="0" fontId="22" fillId="3" borderId="11" xfId="9" applyNumberFormat="1" applyFont="1" applyFill="1" applyBorder="1" applyAlignment="1" applyProtection="1">
      <alignment horizontal="left" vertical="center"/>
    </xf>
    <xf numFmtId="2" fontId="22" fillId="3" borderId="11" xfId="9" applyNumberFormat="1" applyFont="1" applyFill="1" applyBorder="1" applyAlignment="1" applyProtection="1">
      <alignment horizontal="left" vertical="center"/>
    </xf>
    <xf numFmtId="0" fontId="8" fillId="3" borderId="7" xfId="0" applyFont="1" applyFill="1" applyBorder="1" applyAlignment="1">
      <alignment horizontal="center"/>
    </xf>
    <xf numFmtId="0" fontId="47" fillId="3" borderId="0" xfId="15" applyFont="1" applyFill="1" applyAlignment="1" applyProtection="1">
      <alignment horizontal="left" vertical="center" wrapText="1"/>
    </xf>
    <xf numFmtId="0" fontId="22" fillId="5" borderId="11" xfId="9" applyFont="1" applyFill="1" applyBorder="1" applyAlignment="1" applyProtection="1">
      <alignment horizontal="center"/>
    </xf>
    <xf numFmtId="0" fontId="28" fillId="3" borderId="0" xfId="0" applyFont="1" applyFill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11" fillId="8" borderId="5" xfId="0" applyNumberFormat="1" applyFont="1" applyFill="1" applyBorder="1" applyAlignment="1">
      <alignment horizontal="center"/>
    </xf>
    <xf numFmtId="164" fontId="11" fillId="3" borderId="37" xfId="0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164" fontId="0" fillId="8" borderId="7" xfId="0" applyNumberFormat="1" applyFill="1" applyBorder="1" applyAlignment="1">
      <alignment horizontal="center"/>
    </xf>
    <xf numFmtId="164" fontId="0" fillId="8" borderId="14" xfId="0" applyNumberFormat="1" applyFill="1" applyBorder="1" applyAlignment="1">
      <alignment horizontal="center"/>
    </xf>
    <xf numFmtId="49" fontId="22" fillId="7" borderId="29" xfId="0" applyNumberFormat="1" applyFont="1" applyFill="1" applyBorder="1" applyAlignment="1">
      <alignment horizontal="center" vertical="center" wrapText="1"/>
    </xf>
    <xf numFmtId="164" fontId="0" fillId="8" borderId="5" xfId="0" applyNumberFormat="1" applyFill="1" applyBorder="1" applyAlignment="1">
      <alignment horizontal="center"/>
    </xf>
    <xf numFmtId="164" fontId="11" fillId="8" borderId="29" xfId="0" applyNumberFormat="1" applyFont="1" applyFill="1" applyBorder="1" applyAlignment="1">
      <alignment horizontal="center"/>
    </xf>
    <xf numFmtId="44" fontId="11" fillId="3" borderId="34" xfId="0" applyNumberFormat="1" applyFont="1" applyFill="1" applyBorder="1" applyAlignment="1">
      <alignment horizontal="center"/>
    </xf>
    <xf numFmtId="44" fontId="11" fillId="3" borderId="35" xfId="0" applyNumberFormat="1" applyFont="1" applyFill="1" applyBorder="1" applyAlignment="1">
      <alignment horizontal="center"/>
    </xf>
    <xf numFmtId="44" fontId="11" fillId="3" borderId="36" xfId="0" applyNumberFormat="1" applyFont="1" applyFill="1" applyBorder="1" applyAlignment="1">
      <alignment horizontal="center"/>
    </xf>
    <xf numFmtId="0" fontId="0" fillId="3" borderId="40" xfId="0" applyFill="1" applyBorder="1" applyAlignment="1">
      <alignment horizontal="left"/>
    </xf>
    <xf numFmtId="164" fontId="0" fillId="5" borderId="8" xfId="0" applyNumberForma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8" fillId="5" borderId="24" xfId="0" applyNumberFormat="1" applyFont="1" applyFill="1" applyBorder="1" applyAlignment="1">
      <alignment horizontal="center"/>
    </xf>
    <xf numFmtId="164" fontId="8" fillId="5" borderId="25" xfId="0" applyNumberFormat="1" applyFont="1" applyFill="1" applyBorder="1" applyAlignment="1">
      <alignment horizontal="center"/>
    </xf>
    <xf numFmtId="164" fontId="8" fillId="5" borderId="26" xfId="0" applyNumberFormat="1" applyFont="1" applyFill="1" applyBorder="1" applyAlignment="1">
      <alignment horizontal="center"/>
    </xf>
    <xf numFmtId="49" fontId="8" fillId="5" borderId="34" xfId="0" applyNumberFormat="1" applyFont="1" applyFill="1" applyBorder="1" applyAlignment="1">
      <alignment horizontal="center" vertical="center" wrapText="1"/>
    </xf>
    <xf numFmtId="49" fontId="8" fillId="5" borderId="35" xfId="0" applyNumberFormat="1" applyFont="1" applyFill="1" applyBorder="1" applyAlignment="1">
      <alignment horizontal="center" vertical="center" wrapText="1"/>
    </xf>
    <xf numFmtId="49" fontId="8" fillId="5" borderId="36" xfId="0" applyNumberFormat="1" applyFont="1" applyFill="1" applyBorder="1" applyAlignment="1">
      <alignment horizontal="center" vertical="center" wrapText="1"/>
    </xf>
    <xf numFmtId="164" fontId="0" fillId="5" borderId="24" xfId="0" applyNumberFormat="1" applyFill="1" applyBorder="1" applyAlignment="1">
      <alignment horizontal="center"/>
    </xf>
    <xf numFmtId="164" fontId="0" fillId="5" borderId="26" xfId="0" applyNumberFormat="1" applyFill="1" applyBorder="1" applyAlignment="1">
      <alignment horizontal="center"/>
    </xf>
    <xf numFmtId="164" fontId="0" fillId="13" borderId="39" xfId="0" applyNumberFormat="1" applyFill="1" applyBorder="1" applyAlignment="1">
      <alignment horizontal="center" vertical="center"/>
    </xf>
    <xf numFmtId="164" fontId="0" fillId="13" borderId="2" xfId="0" applyNumberForma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164" fontId="0" fillId="13" borderId="20" xfId="0" applyNumberFormat="1" applyFill="1" applyBorder="1" applyAlignment="1">
      <alignment horizontal="center" vertical="center"/>
    </xf>
    <xf numFmtId="164" fontId="0" fillId="5" borderId="39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20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5" xfId="0" applyNumberFormat="1" applyBorder="1"/>
    <xf numFmtId="164" fontId="11" fillId="3" borderId="24" xfId="0" applyNumberFormat="1" applyFont="1" applyFill="1" applyBorder="1" applyAlignment="1">
      <alignment horizontal="center"/>
    </xf>
    <xf numFmtId="164" fontId="11" fillId="3" borderId="25" xfId="0" applyNumberFormat="1" applyFont="1" applyFill="1" applyBorder="1" applyAlignment="1">
      <alignment horizontal="center"/>
    </xf>
    <xf numFmtId="164" fontId="11" fillId="3" borderId="26" xfId="0" applyNumberFormat="1" applyFont="1" applyFill="1" applyBorder="1" applyAlignment="1">
      <alignment horizontal="center"/>
    </xf>
    <xf numFmtId="164" fontId="0" fillId="0" borderId="8" xfId="0" applyNumberFormat="1" applyBorder="1"/>
    <xf numFmtId="164" fontId="0" fillId="0" borderId="10" xfId="0" applyNumberFormat="1" applyBorder="1"/>
    <xf numFmtId="164" fontId="0" fillId="0" borderId="9" xfId="0" applyNumberFormat="1" applyBorder="1"/>
    <xf numFmtId="0" fontId="22" fillId="5" borderId="19" xfId="9" applyFont="1" applyFill="1" applyBorder="1" applyAlignment="1" applyProtection="1">
      <alignment horizontal="center"/>
    </xf>
    <xf numFmtId="0" fontId="2" fillId="3" borderId="19" xfId="0" applyFont="1" applyFill="1" applyBorder="1" applyAlignment="1">
      <alignment horizontal="center"/>
    </xf>
    <xf numFmtId="164" fontId="0" fillId="0" borderId="2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39" xfId="0" applyNumberFormat="1" applyBorder="1" applyAlignment="1">
      <alignment horizontal="center" vertical="center"/>
    </xf>
    <xf numFmtId="164" fontId="11" fillId="3" borderId="37" xfId="0" applyNumberFormat="1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/>
    </xf>
    <xf numFmtId="0" fontId="26" fillId="9" borderId="32" xfId="0" applyFont="1" applyFill="1" applyBorder="1" applyAlignment="1">
      <alignment horizontal="center"/>
    </xf>
    <xf numFmtId="0" fontId="26" fillId="9" borderId="33" xfId="0" applyFont="1" applyFill="1" applyBorder="1" applyAlignment="1">
      <alignment horizontal="center"/>
    </xf>
    <xf numFmtId="49" fontId="22" fillId="5" borderId="15" xfId="0" applyNumberFormat="1" applyFont="1" applyFill="1" applyBorder="1" applyAlignment="1">
      <alignment horizontal="center" vertical="center" wrapText="1"/>
    </xf>
    <xf numFmtId="49" fontId="22" fillId="5" borderId="17" xfId="0" applyNumberFormat="1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24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center" vertical="center" wrapText="1"/>
    </xf>
    <xf numFmtId="0" fontId="20" fillId="9" borderId="11" xfId="9" applyFont="1" applyFill="1" applyBorder="1" applyAlignment="1" applyProtection="1">
      <alignment horizontal="center"/>
    </xf>
    <xf numFmtId="0" fontId="5" fillId="3" borderId="19" xfId="0" applyFont="1" applyFill="1" applyBorder="1" applyAlignment="1">
      <alignment horizontal="left"/>
    </xf>
    <xf numFmtId="0" fontId="17" fillId="3" borderId="0" xfId="8" applyFill="1" applyAlignment="1" applyProtection="1">
      <alignment horizontal="left" vertical="center" wrapText="1"/>
    </xf>
    <xf numFmtId="0" fontId="25" fillId="11" borderId="8" xfId="0" applyFont="1" applyFill="1" applyBorder="1" applyAlignment="1">
      <alignment horizontal="center"/>
    </xf>
    <xf numFmtId="0" fontId="25" fillId="11" borderId="9" xfId="0" applyFont="1" applyFill="1" applyBorder="1" applyAlignment="1">
      <alignment horizontal="center"/>
    </xf>
    <xf numFmtId="0" fontId="25" fillId="11" borderId="7" xfId="0" applyFont="1" applyFill="1" applyBorder="1" applyAlignment="1">
      <alignment horizontal="center"/>
    </xf>
    <xf numFmtId="0" fontId="25" fillId="11" borderId="30" xfId="0" applyFont="1" applyFill="1" applyBorder="1" applyAlignment="1">
      <alignment horizontal="center"/>
    </xf>
    <xf numFmtId="0" fontId="25" fillId="11" borderId="31" xfId="0" applyFont="1" applyFill="1" applyBorder="1" applyAlignment="1">
      <alignment horizontal="center"/>
    </xf>
    <xf numFmtId="0" fontId="25" fillId="11" borderId="24" xfId="0" applyFont="1" applyFill="1" applyBorder="1" applyAlignment="1">
      <alignment horizontal="center"/>
    </xf>
    <xf numFmtId="0" fontId="25" fillId="11" borderId="26" xfId="0" applyFont="1" applyFill="1" applyBorder="1" applyAlignment="1">
      <alignment horizontal="center"/>
    </xf>
    <xf numFmtId="0" fontId="25" fillId="11" borderId="5" xfId="0" applyFont="1" applyFill="1" applyBorder="1" applyAlignment="1">
      <alignment horizontal="center"/>
    </xf>
    <xf numFmtId="164" fontId="32" fillId="3" borderId="5" xfId="0" applyNumberFormat="1" applyFont="1" applyFill="1" applyBorder="1" applyAlignment="1">
      <alignment horizontal="right"/>
    </xf>
    <xf numFmtId="164" fontId="32" fillId="3" borderId="5" xfId="0" applyNumberFormat="1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49" fontId="32" fillId="3" borderId="5" xfId="0" applyNumberFormat="1" applyFont="1" applyFill="1" applyBorder="1" applyAlignment="1">
      <alignment horizontal="right" vertical="center" wrapText="1"/>
    </xf>
    <xf numFmtId="164" fontId="32" fillId="3" borderId="5" xfId="0" applyNumberFormat="1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wrapText="1"/>
    </xf>
    <xf numFmtId="0" fontId="0" fillId="10" borderId="0" xfId="0" applyFill="1"/>
  </cellXfs>
  <cellStyles count="16">
    <cellStyle name="20% - Èmfasi1" xfId="7" builtinId="30"/>
    <cellStyle name="CODI - normal" xfId="13" xr:uid="{4987544F-99E9-4664-A385-39B9CCA0D661}"/>
    <cellStyle name="CODI - normal vermell" xfId="14" xr:uid="{5DB434D7-A139-47BA-96F1-7D3BA6E5B6CB}"/>
    <cellStyle name="Enllaç" xfId="15" builtinId="8"/>
    <cellStyle name="Moneda" xfId="12" builtinId="4"/>
    <cellStyle name="Neutral" xfId="9" builtinId="28"/>
    <cellStyle name="Normal" xfId="0" builtinId="0"/>
    <cellStyle name="Normal 2" xfId="1" xr:uid="{E1A9C311-2EA3-4B19-8DBF-3E57CDC4EC43}"/>
    <cellStyle name="Normal 2 2" xfId="5" xr:uid="{B4EEF122-09C7-45CE-90E0-9C8BF4E4489C}"/>
    <cellStyle name="Normal 3" xfId="4" xr:uid="{0E058609-2870-493D-93C8-45E83036A95B}"/>
    <cellStyle name="Normal 4 2" xfId="10" xr:uid="{D2D62985-4677-4EE4-BAC7-30215AB6EDE9}"/>
    <cellStyle name="Percentatge" xfId="3" builtinId="5"/>
    <cellStyle name="Percentatge 2" xfId="11" xr:uid="{870172A9-8851-4CAB-B7DC-032C37D0B062}"/>
    <cellStyle name="Porcentaje 2" xfId="2" xr:uid="{F52CA7CD-28E4-4709-AE8A-2FF3AABEF11F}"/>
    <cellStyle name="Porcentaje 2 2" xfId="6" xr:uid="{A66220FF-1940-48F8-98DB-8EB3EF212FB8}"/>
    <cellStyle name="Text explicatiu" xfId="8" builtinId="53"/>
  </cellStyles>
  <dxfs count="60"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C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CCE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C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C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C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C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CCE"/>
        </patternFill>
      </fill>
    </dxf>
    <dxf>
      <font>
        <b val="0"/>
        <i val="0"/>
      </font>
      <fill>
        <patternFill>
          <bgColor theme="4" tint="0.79998168889431442"/>
        </patternFill>
      </fill>
      <border>
        <bottom style="medium">
          <color auto="1"/>
        </bottom>
      </border>
    </dxf>
    <dxf>
      <border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Estil de taula pressupost" pivot="0" count="2" xr9:uid="{039240DD-C6B9-4227-B128-7BD617327C8B}">
      <tableStyleElement type="wholeTable" dxfId="59"/>
      <tableStyleElement type="headerRow" dxfId="58"/>
    </tableStyle>
  </tableStyles>
  <colors>
    <mruColors>
      <color rgb="FFE60000"/>
      <color rgb="FFC6EFCE"/>
      <color rgb="FF006100"/>
      <color rgb="FF9C0006"/>
      <color rgb="FFFFC7CE"/>
      <color rgb="FFC6ECCE"/>
      <color rgb="FFD9D9D9"/>
      <color rgb="FFFF7D7D"/>
      <color rgb="FFFFB9B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9166</xdr:colOff>
      <xdr:row>1</xdr:row>
      <xdr:rowOff>62119</xdr:rowOff>
    </xdr:from>
    <xdr:to>
      <xdr:col>13</xdr:col>
      <xdr:colOff>8429</xdr:colOff>
      <xdr:row>3</xdr:row>
      <xdr:rowOff>79476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391734" y="-3485958"/>
          <a:ext cx="405100" cy="7888998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PROJECTES NUCLIS D'R+D 2023</a:t>
          </a:r>
        </a:p>
      </xdr:txBody>
    </xdr:sp>
    <xdr:clientData/>
  </xdr:twoCellAnchor>
  <xdr:twoCellAnchor editAs="oneCell">
    <xdr:from>
      <xdr:col>13</xdr:col>
      <xdr:colOff>228212</xdr:colOff>
      <xdr:row>1</xdr:row>
      <xdr:rowOff>61756</xdr:rowOff>
    </xdr:from>
    <xdr:to>
      <xdr:col>16</xdr:col>
      <xdr:colOff>648768</xdr:colOff>
      <xdr:row>3</xdr:row>
      <xdr:rowOff>107234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8566" y="255628"/>
          <a:ext cx="1912525" cy="433221"/>
        </a:xfrm>
        <a:prstGeom prst="rect">
          <a:avLst/>
        </a:prstGeom>
      </xdr:spPr>
    </xdr:pic>
    <xdr:clientData/>
  </xdr:twoCellAnchor>
  <xdr:twoCellAnchor>
    <xdr:from>
      <xdr:col>1</xdr:col>
      <xdr:colOff>18366</xdr:colOff>
      <xdr:row>10</xdr:row>
      <xdr:rowOff>0</xdr:rowOff>
    </xdr:from>
    <xdr:to>
      <xdr:col>2</xdr:col>
      <xdr:colOff>14657</xdr:colOff>
      <xdr:row>15</xdr:row>
      <xdr:rowOff>11205</xdr:rowOff>
    </xdr:to>
    <xdr:sp macro="" textlink="" fLocksText="0">
      <xdr:nvSpPr>
        <xdr:cNvPr id="5" name="Redondear rectángulo de esquina del mismo lado 3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14320" y="1890046"/>
          <a:ext cx="773205" cy="28764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</xdr:col>
      <xdr:colOff>39029</xdr:colOff>
      <xdr:row>15</xdr:row>
      <xdr:rowOff>188492</xdr:rowOff>
    </xdr:from>
    <xdr:to>
      <xdr:col>2</xdr:col>
      <xdr:colOff>11210</xdr:colOff>
      <xdr:row>18</xdr:row>
      <xdr:rowOff>0</xdr:rowOff>
    </xdr:to>
    <xdr:sp macro="" textlink="" fLocksText="0">
      <xdr:nvSpPr>
        <xdr:cNvPr id="7" name="Redondear rectángulo de esquina del mismo lado 3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231739" y="3977018"/>
          <a:ext cx="582070" cy="261142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1</xdr:col>
      <xdr:colOff>28210</xdr:colOff>
      <xdr:row>20</xdr:row>
      <xdr:rowOff>183047</xdr:rowOff>
    </xdr:from>
    <xdr:to>
      <xdr:col>2</xdr:col>
      <xdr:colOff>357</xdr:colOff>
      <xdr:row>22</xdr:row>
      <xdr:rowOff>25394</xdr:rowOff>
    </xdr:to>
    <xdr:sp macro="" textlink="" fLocksText="0">
      <xdr:nvSpPr>
        <xdr:cNvPr id="10" name="Redondear rectángulo de esquina del mismo lado 3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687021" y="3524736"/>
          <a:ext cx="223347" cy="263500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1</xdr:col>
      <xdr:colOff>265257</xdr:colOff>
      <xdr:row>28</xdr:row>
      <xdr:rowOff>1</xdr:rowOff>
    </xdr:from>
    <xdr:to>
      <xdr:col>2</xdr:col>
      <xdr:colOff>324634</xdr:colOff>
      <xdr:row>29</xdr:row>
      <xdr:rowOff>1487</xdr:rowOff>
    </xdr:to>
    <xdr:sp macro="" textlink="" fLocksText="0">
      <xdr:nvSpPr>
        <xdr:cNvPr id="13" name="Redondear rectángulo de esquina del mismo lado 3">
          <a:extLst>
            <a:ext uri="{FF2B5EF4-FFF2-40B4-BE49-F238E27FC236}">
              <a16:creationId xmlns:a16="http://schemas.microsoft.com/office/drawing/2014/main" id="{00000000-0008-0000-00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800595" y="5541372"/>
          <a:ext cx="556106" cy="348744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t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6.1</a:t>
          </a:r>
        </a:p>
      </xdr:txBody>
    </xdr:sp>
    <xdr:clientData/>
  </xdr:twoCellAnchor>
  <xdr:twoCellAnchor>
    <xdr:from>
      <xdr:col>1</xdr:col>
      <xdr:colOff>31008</xdr:colOff>
      <xdr:row>22</xdr:row>
      <xdr:rowOff>190494</xdr:rowOff>
    </xdr:from>
    <xdr:to>
      <xdr:col>2</xdr:col>
      <xdr:colOff>3189</xdr:colOff>
      <xdr:row>24</xdr:row>
      <xdr:rowOff>0</xdr:rowOff>
    </xdr:to>
    <xdr:sp macro="" textlink="" fLocksText="0">
      <xdr:nvSpPr>
        <xdr:cNvPr id="15" name="Redondear rectángulo de esquina del mismo lado 3">
          <a:extLst>
            <a:ext uri="{FF2B5EF4-FFF2-40B4-BE49-F238E27FC236}">
              <a16:creationId xmlns:a16="http://schemas.microsoft.com/office/drawing/2014/main" id="{00000000-0008-0000-00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601129" y="3811373"/>
          <a:ext cx="391032" cy="257931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1</xdr:col>
      <xdr:colOff>33016</xdr:colOff>
      <xdr:row>25</xdr:row>
      <xdr:rowOff>1994</xdr:rowOff>
    </xdr:from>
    <xdr:to>
      <xdr:col>2</xdr:col>
      <xdr:colOff>5197</xdr:colOff>
      <xdr:row>26</xdr:row>
      <xdr:rowOff>10027</xdr:rowOff>
    </xdr:to>
    <xdr:sp macro="" textlink="" fLocksText="0">
      <xdr:nvSpPr>
        <xdr:cNvPr id="16" name="Redondear rectángulo de esquina del mismo lado 3">
          <a:extLst>
            <a:ext uri="{FF2B5EF4-FFF2-40B4-BE49-F238E27FC236}">
              <a16:creationId xmlns:a16="http://schemas.microsoft.com/office/drawing/2014/main" id="{00000000-0008-0000-00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76301" y="4521735"/>
          <a:ext cx="644704" cy="257931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1</xdr:col>
      <xdr:colOff>36376</xdr:colOff>
      <xdr:row>27</xdr:row>
      <xdr:rowOff>37033</xdr:rowOff>
    </xdr:from>
    <xdr:to>
      <xdr:col>2</xdr:col>
      <xdr:colOff>8557</xdr:colOff>
      <xdr:row>31</xdr:row>
      <xdr:rowOff>0</xdr:rowOff>
    </xdr:to>
    <xdr:sp macro="" textlink="" fLocksText="0">
      <xdr:nvSpPr>
        <xdr:cNvPr id="17" name="Redondear rectángulo de esquina del mismo lado 3">
          <a:extLst>
            <a:ext uri="{FF2B5EF4-FFF2-40B4-BE49-F238E27FC236}">
              <a16:creationId xmlns:a16="http://schemas.microsoft.com/office/drawing/2014/main" id="{00000000-0008-0000-00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-116078" y="6958317"/>
          <a:ext cx="1837568" cy="25590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1</xdr:col>
      <xdr:colOff>34018</xdr:colOff>
      <xdr:row>32</xdr:row>
      <xdr:rowOff>12249</xdr:rowOff>
    </xdr:from>
    <xdr:to>
      <xdr:col>2</xdr:col>
      <xdr:colOff>6199</xdr:colOff>
      <xdr:row>34</xdr:row>
      <xdr:rowOff>233058</xdr:rowOff>
    </xdr:to>
    <xdr:sp macro="" textlink="" fLocksText="0">
      <xdr:nvSpPr>
        <xdr:cNvPr id="18" name="Redondear rectángulo de esquina del mismo lado 3">
          <a:extLst>
            <a:ext uri="{FF2B5EF4-FFF2-40B4-BE49-F238E27FC236}">
              <a16:creationId xmlns:a16="http://schemas.microsoft.com/office/drawing/2014/main" id="{00000000-0008-0000-00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274491" y="8607734"/>
          <a:ext cx="1051713" cy="25590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1</xdr:col>
      <xdr:colOff>258178</xdr:colOff>
      <xdr:row>29</xdr:row>
      <xdr:rowOff>190885</xdr:rowOff>
    </xdr:from>
    <xdr:to>
      <xdr:col>2</xdr:col>
      <xdr:colOff>324620</xdr:colOff>
      <xdr:row>31</xdr:row>
      <xdr:rowOff>9620</xdr:rowOff>
    </xdr:to>
    <xdr:sp macro="" textlink="" fLocksText="0">
      <xdr:nvSpPr>
        <xdr:cNvPr id="20" name="Redondear rectángulo de esquina del mismo lado 3">
          <a:extLst>
            <a:ext uri="{FF2B5EF4-FFF2-40B4-BE49-F238E27FC236}">
              <a16:creationId xmlns:a16="http://schemas.microsoft.com/office/drawing/2014/main" id="{00000000-0008-0000-00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639399" y="6443490"/>
          <a:ext cx="867447" cy="350267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6.2</a:t>
          </a:r>
        </a:p>
      </xdr:txBody>
    </xdr:sp>
    <xdr:clientData/>
  </xdr:twoCellAnchor>
  <xdr:twoCellAnchor>
    <xdr:from>
      <xdr:col>1</xdr:col>
      <xdr:colOff>261449</xdr:colOff>
      <xdr:row>33</xdr:row>
      <xdr:rowOff>1731</xdr:rowOff>
    </xdr:from>
    <xdr:to>
      <xdr:col>2</xdr:col>
      <xdr:colOff>327891</xdr:colOff>
      <xdr:row>34</xdr:row>
      <xdr:rowOff>4810</xdr:rowOff>
    </xdr:to>
    <xdr:sp macro="" textlink="" fLocksText="0">
      <xdr:nvSpPr>
        <xdr:cNvPr id="21" name="Redondear rectángulo de esquina del mismo lado 3">
          <a:extLst>
            <a:ext uri="{FF2B5EF4-FFF2-40B4-BE49-F238E27FC236}">
              <a16:creationId xmlns:a16="http://schemas.microsoft.com/office/drawing/2014/main" id="{00000000-0008-0000-00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754949" y="7575618"/>
          <a:ext cx="642889" cy="350267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7.1</a:t>
          </a:r>
        </a:p>
      </xdr:txBody>
    </xdr:sp>
    <xdr:clientData/>
  </xdr:twoCellAnchor>
  <xdr:twoCellAnchor>
    <xdr:from>
      <xdr:col>1</xdr:col>
      <xdr:colOff>262615</xdr:colOff>
      <xdr:row>36</xdr:row>
      <xdr:rowOff>454</xdr:rowOff>
    </xdr:from>
    <xdr:to>
      <xdr:col>2</xdr:col>
      <xdr:colOff>329057</xdr:colOff>
      <xdr:row>37</xdr:row>
      <xdr:rowOff>8581</xdr:rowOff>
    </xdr:to>
    <xdr:sp macro="" textlink="" fLocksText="0">
      <xdr:nvSpPr>
        <xdr:cNvPr id="22" name="Redondear rectángulo de esquina del mismo lado 3">
          <a:extLst>
            <a:ext uri="{FF2B5EF4-FFF2-40B4-BE49-F238E27FC236}">
              <a16:creationId xmlns:a16="http://schemas.microsoft.com/office/drawing/2014/main" id="{00000000-0008-0000-00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888158" y="8642479"/>
          <a:ext cx="381404" cy="353908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8.1</a:t>
          </a:r>
        </a:p>
      </xdr:txBody>
    </xdr:sp>
    <xdr:clientData/>
  </xdr:twoCellAnchor>
  <xdr:twoCellAnchor>
    <xdr:from>
      <xdr:col>1</xdr:col>
      <xdr:colOff>260555</xdr:colOff>
      <xdr:row>38</xdr:row>
      <xdr:rowOff>182888</xdr:rowOff>
    </xdr:from>
    <xdr:to>
      <xdr:col>2</xdr:col>
      <xdr:colOff>326997</xdr:colOff>
      <xdr:row>40</xdr:row>
      <xdr:rowOff>8581</xdr:rowOff>
    </xdr:to>
    <xdr:sp macro="" textlink="" fLocksText="0">
      <xdr:nvSpPr>
        <xdr:cNvPr id="23" name="Redondear rectángulo de esquina del mismo lado 3">
          <a:extLst>
            <a:ext uri="{FF2B5EF4-FFF2-40B4-BE49-F238E27FC236}">
              <a16:creationId xmlns:a16="http://schemas.microsoft.com/office/drawing/2014/main" id="{00000000-0008-0000-00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874342" y="9398730"/>
          <a:ext cx="404916" cy="353908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9.1</a:t>
          </a:r>
        </a:p>
      </xdr:txBody>
    </xdr:sp>
    <xdr:clientData/>
  </xdr:twoCellAnchor>
  <xdr:twoCellAnchor>
    <xdr:from>
      <xdr:col>1</xdr:col>
      <xdr:colOff>30495</xdr:colOff>
      <xdr:row>35</xdr:row>
      <xdr:rowOff>25865</xdr:rowOff>
    </xdr:from>
    <xdr:to>
      <xdr:col>2</xdr:col>
      <xdr:colOff>2676</xdr:colOff>
      <xdr:row>36</xdr:row>
      <xdr:rowOff>374919</xdr:rowOff>
    </xdr:to>
    <xdr:sp macro="" textlink="" fLocksText="0">
      <xdr:nvSpPr>
        <xdr:cNvPr id="26" name="Redondear rectángulo de esquina del mismo lado 3">
          <a:extLst>
            <a:ext uri="{FF2B5EF4-FFF2-40B4-BE49-F238E27FC236}">
              <a16:creationId xmlns:a16="http://schemas.microsoft.com/office/drawing/2014/main" id="{00000000-0008-0000-00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26034" y="9713970"/>
          <a:ext cx="541581" cy="25590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</a:t>
          </a:r>
        </a:p>
      </xdr:txBody>
    </xdr:sp>
    <xdr:clientData/>
  </xdr:twoCellAnchor>
  <xdr:twoCellAnchor>
    <xdr:from>
      <xdr:col>1</xdr:col>
      <xdr:colOff>30120</xdr:colOff>
      <xdr:row>38</xdr:row>
      <xdr:rowOff>17840</xdr:rowOff>
    </xdr:from>
    <xdr:to>
      <xdr:col>2</xdr:col>
      <xdr:colOff>2301</xdr:colOff>
      <xdr:row>40</xdr:row>
      <xdr:rowOff>10132</xdr:rowOff>
    </xdr:to>
    <xdr:sp macro="" textlink="" fLocksText="0">
      <xdr:nvSpPr>
        <xdr:cNvPr id="27" name="Redondear rectángulo de esquina del mismo lado 3">
          <a:extLst>
            <a:ext uri="{FF2B5EF4-FFF2-40B4-BE49-F238E27FC236}">
              <a16:creationId xmlns:a16="http://schemas.microsoft.com/office/drawing/2014/main" id="{00000000-0008-0000-00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06447" y="10485130"/>
          <a:ext cx="580005" cy="25590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2</xdr:col>
      <xdr:colOff>74611</xdr:colOff>
      <xdr:row>13</xdr:row>
      <xdr:rowOff>10498</xdr:rowOff>
    </xdr:from>
    <xdr:to>
      <xdr:col>2</xdr:col>
      <xdr:colOff>333466</xdr:colOff>
      <xdr:row>13</xdr:row>
      <xdr:rowOff>430696</xdr:rowOff>
    </xdr:to>
    <xdr:sp macro="" textlink="" fLocksText="0">
      <xdr:nvSpPr>
        <xdr:cNvPr id="30" name="Redondear rectángulo de esquina del mismo lado 3">
          <a:extLst>
            <a:ext uri="{FF2B5EF4-FFF2-40B4-BE49-F238E27FC236}">
              <a16:creationId xmlns:a16="http://schemas.microsoft.com/office/drawing/2014/main" id="{00000000-0008-0000-00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921592" y="2567669"/>
          <a:ext cx="420198" cy="258855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</a:t>
          </a:r>
        </a:p>
      </xdr:txBody>
    </xdr:sp>
    <xdr:clientData/>
  </xdr:twoCellAnchor>
  <xdr:twoCellAnchor>
    <xdr:from>
      <xdr:col>2</xdr:col>
      <xdr:colOff>69899</xdr:colOff>
      <xdr:row>14</xdr:row>
      <xdr:rowOff>875</xdr:rowOff>
    </xdr:from>
    <xdr:to>
      <xdr:col>2</xdr:col>
      <xdr:colOff>330851</xdr:colOff>
      <xdr:row>14</xdr:row>
      <xdr:rowOff>379394</xdr:rowOff>
    </xdr:to>
    <xdr:sp macro="" textlink="" fLocksText="0">
      <xdr:nvSpPr>
        <xdr:cNvPr id="31" name="Redondear rectángulo de esquina del mismo lado 3">
          <a:extLst>
            <a:ext uri="{FF2B5EF4-FFF2-40B4-BE49-F238E27FC236}">
              <a16:creationId xmlns:a16="http://schemas.microsoft.com/office/drawing/2014/main" id="{00000000-0008-0000-00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934156" y="2951528"/>
          <a:ext cx="378519" cy="260952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</a:t>
          </a:r>
        </a:p>
      </xdr:txBody>
    </xdr:sp>
    <xdr:clientData/>
  </xdr:twoCellAnchor>
  <xdr:twoCellAnchor>
    <xdr:from>
      <xdr:col>1</xdr:col>
      <xdr:colOff>0</xdr:colOff>
      <xdr:row>40</xdr:row>
      <xdr:rowOff>177012</xdr:rowOff>
    </xdr:from>
    <xdr:to>
      <xdr:col>2</xdr:col>
      <xdr:colOff>3345</xdr:colOff>
      <xdr:row>47</xdr:row>
      <xdr:rowOff>10130</xdr:rowOff>
    </xdr:to>
    <xdr:sp macro="" textlink="" fLocksText="0">
      <xdr:nvSpPr>
        <xdr:cNvPr id="24" name="Redondear rectángulo de esquina del mismo lado 3">
          <a:extLst>
            <a:ext uri="{FF2B5EF4-FFF2-40B4-BE49-F238E27FC236}">
              <a16:creationId xmlns:a16="http://schemas.microsoft.com/office/drawing/2014/main" id="{FC4966E9-AEA9-495E-BFA7-51FC88CA75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-2216762" y="14617524"/>
          <a:ext cx="6738743" cy="294386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</a:t>
          </a:r>
        </a:p>
      </xdr:txBody>
    </xdr:sp>
    <xdr:clientData/>
  </xdr:twoCellAnchor>
  <xdr:twoCellAnchor>
    <xdr:from>
      <xdr:col>1</xdr:col>
      <xdr:colOff>11483</xdr:colOff>
      <xdr:row>48</xdr:row>
      <xdr:rowOff>1043</xdr:rowOff>
    </xdr:from>
    <xdr:to>
      <xdr:col>2</xdr:col>
      <xdr:colOff>9608</xdr:colOff>
      <xdr:row>48</xdr:row>
      <xdr:rowOff>182490</xdr:rowOff>
    </xdr:to>
    <xdr:sp macro="" textlink="" fLocksText="0">
      <xdr:nvSpPr>
        <xdr:cNvPr id="25" name="Redondear rectángulo de esquina del mismo lado 3">
          <a:extLst>
            <a:ext uri="{FF2B5EF4-FFF2-40B4-BE49-F238E27FC236}">
              <a16:creationId xmlns:a16="http://schemas.microsoft.com/office/drawing/2014/main" id="{B63BD40A-094A-4510-8702-F83651D3DA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700872" y="16056604"/>
          <a:ext cx="181447" cy="283875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11</a:t>
          </a:r>
        </a:p>
      </xdr:txBody>
    </xdr:sp>
    <xdr:clientData/>
  </xdr:twoCellAnchor>
  <xdr:twoCellAnchor>
    <xdr:from>
      <xdr:col>2</xdr:col>
      <xdr:colOff>190500</xdr:colOff>
      <xdr:row>43</xdr:row>
      <xdr:rowOff>421822</xdr:rowOff>
    </xdr:from>
    <xdr:to>
      <xdr:col>16</xdr:col>
      <xdr:colOff>305702</xdr:colOff>
      <xdr:row>44</xdr:row>
      <xdr:rowOff>5028793</xdr:rowOff>
    </xdr:to>
    <xdr:grpSp>
      <xdr:nvGrpSpPr>
        <xdr:cNvPr id="6" name="Agrupa 5">
          <a:extLst>
            <a:ext uri="{FF2B5EF4-FFF2-40B4-BE49-F238E27FC236}">
              <a16:creationId xmlns:a16="http://schemas.microsoft.com/office/drawing/2014/main" id="{0303F609-DA98-47F3-97F6-96919E5954F9}"/>
            </a:ext>
          </a:extLst>
        </xdr:cNvPr>
        <xdr:cNvGrpSpPr/>
      </xdr:nvGrpSpPr>
      <xdr:grpSpPr>
        <a:xfrm>
          <a:off x="1543050" y="12432847"/>
          <a:ext cx="9564002" cy="5140371"/>
          <a:chOff x="1115786" y="11987893"/>
          <a:chExt cx="9163952" cy="5137650"/>
        </a:xfrm>
      </xdr:grpSpPr>
      <xdr:pic>
        <xdr:nvPicPr>
          <xdr:cNvPr id="4" name="Imatge 3">
            <a:extLst>
              <a:ext uri="{FF2B5EF4-FFF2-40B4-BE49-F238E27FC236}">
                <a16:creationId xmlns:a16="http://schemas.microsoft.com/office/drawing/2014/main" id="{C04967F9-0CC8-4AA5-A4E5-44CCD7E647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15786" y="11987893"/>
            <a:ext cx="6762750" cy="5137650"/>
          </a:xfrm>
          <a:prstGeom prst="rect">
            <a:avLst/>
          </a:prstGeom>
        </xdr:spPr>
      </xdr:pic>
      <xdr:pic>
        <xdr:nvPicPr>
          <xdr:cNvPr id="34" name="Imatge 33">
            <a:extLst>
              <a:ext uri="{FF2B5EF4-FFF2-40B4-BE49-F238E27FC236}">
                <a16:creationId xmlns:a16="http://schemas.microsoft.com/office/drawing/2014/main" id="{1B994000-5893-45BD-9F9F-FF9B7B54ED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990219" y="14414181"/>
            <a:ext cx="3289519" cy="740407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235450</xdr:colOff>
      <xdr:row>50</xdr:row>
      <xdr:rowOff>310365</xdr:rowOff>
    </xdr:from>
    <xdr:to>
      <xdr:col>6</xdr:col>
      <xdr:colOff>232789</xdr:colOff>
      <xdr:row>50</xdr:row>
      <xdr:rowOff>3521039</xdr:rowOff>
    </xdr:to>
    <xdr:pic>
      <xdr:nvPicPr>
        <xdr:cNvPr id="8" name="Imatge 7">
          <a:extLst>
            <a:ext uri="{FF2B5EF4-FFF2-40B4-BE49-F238E27FC236}">
              <a16:creationId xmlns:a16="http://schemas.microsoft.com/office/drawing/2014/main" id="{634300FF-2169-4E3A-B343-2FF4FA6DA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17" b="4363"/>
        <a:stretch/>
      </xdr:blipFill>
      <xdr:spPr>
        <a:xfrm>
          <a:off x="1883596" y="19189129"/>
          <a:ext cx="2180597" cy="3210674"/>
        </a:xfrm>
        <a:prstGeom prst="rect">
          <a:avLst/>
        </a:prstGeom>
      </xdr:spPr>
    </xdr:pic>
    <xdr:clientData/>
  </xdr:twoCellAnchor>
  <xdr:twoCellAnchor>
    <xdr:from>
      <xdr:col>1</xdr:col>
      <xdr:colOff>11483</xdr:colOff>
      <xdr:row>19</xdr:row>
      <xdr:rowOff>1043</xdr:rowOff>
    </xdr:from>
    <xdr:to>
      <xdr:col>2</xdr:col>
      <xdr:colOff>9608</xdr:colOff>
      <xdr:row>19</xdr:row>
      <xdr:rowOff>182490</xdr:rowOff>
    </xdr:to>
    <xdr:sp macro="" textlink="" fLocksText="0">
      <xdr:nvSpPr>
        <xdr:cNvPr id="28" name="Redondear rectángulo de esquina del mismo lado 3">
          <a:extLst>
            <a:ext uri="{FF2B5EF4-FFF2-40B4-BE49-F238E27FC236}">
              <a16:creationId xmlns:a16="http://schemas.microsoft.com/office/drawing/2014/main" id="{01285093-14B6-4249-99FC-BC5A077E55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16252" y="18065087"/>
          <a:ext cx="181447" cy="280647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!</a:t>
          </a:r>
        </a:p>
      </xdr:txBody>
    </xdr:sp>
    <xdr:clientData/>
  </xdr:twoCellAnchor>
  <xdr:twoCellAnchor>
    <xdr:from>
      <xdr:col>0</xdr:col>
      <xdr:colOff>973904</xdr:colOff>
      <xdr:row>50</xdr:row>
      <xdr:rowOff>1042</xdr:rowOff>
    </xdr:from>
    <xdr:to>
      <xdr:col>2</xdr:col>
      <xdr:colOff>9608</xdr:colOff>
      <xdr:row>51</xdr:row>
      <xdr:rowOff>9524</xdr:rowOff>
    </xdr:to>
    <xdr:sp macro="" textlink="" fLocksText="0">
      <xdr:nvSpPr>
        <xdr:cNvPr id="29" name="Redondear rectángulo de esquina del mismo lado 3">
          <a:extLst>
            <a:ext uri="{FF2B5EF4-FFF2-40B4-BE49-F238E27FC236}">
              <a16:creationId xmlns:a16="http://schemas.microsoft.com/office/drawing/2014/main" id="{E19D26E5-62F5-46E3-B526-7737848C71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-2059620" y="21913330"/>
          <a:ext cx="6397724" cy="330676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12</a:t>
          </a:r>
        </a:p>
      </xdr:txBody>
    </xdr:sp>
    <xdr:clientData/>
  </xdr:twoCellAnchor>
  <xdr:twoCellAnchor>
    <xdr:from>
      <xdr:col>3</xdr:col>
      <xdr:colOff>367723</xdr:colOff>
      <xdr:row>50</xdr:row>
      <xdr:rowOff>2822562</xdr:rowOff>
    </xdr:from>
    <xdr:to>
      <xdr:col>6</xdr:col>
      <xdr:colOff>171236</xdr:colOff>
      <xdr:row>50</xdr:row>
      <xdr:rowOff>3360506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CF58BB11-85BA-44A6-850D-F2A443194F97}"/>
            </a:ext>
          </a:extLst>
        </xdr:cNvPr>
        <xdr:cNvSpPr/>
      </xdr:nvSpPr>
      <xdr:spPr>
        <a:xfrm>
          <a:off x="2015869" y="21701326"/>
          <a:ext cx="1986771" cy="537944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 editAs="oneCell">
    <xdr:from>
      <xdr:col>7</xdr:col>
      <xdr:colOff>107021</xdr:colOff>
      <xdr:row>50</xdr:row>
      <xdr:rowOff>866882</xdr:rowOff>
    </xdr:from>
    <xdr:to>
      <xdr:col>16</xdr:col>
      <xdr:colOff>31370</xdr:colOff>
      <xdr:row>50</xdr:row>
      <xdr:rowOff>2951820</xdr:rowOff>
    </xdr:to>
    <xdr:pic>
      <xdr:nvPicPr>
        <xdr:cNvPr id="36" name="Imatge 35">
          <a:extLst>
            <a:ext uri="{FF2B5EF4-FFF2-40B4-BE49-F238E27FC236}">
              <a16:creationId xmlns:a16="http://schemas.microsoft.com/office/drawing/2014/main" id="{B5E12934-8B0C-48E7-9A6F-98DB7B5EB3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56" t="72859" b="3901"/>
        <a:stretch/>
      </xdr:blipFill>
      <xdr:spPr>
        <a:xfrm>
          <a:off x="4666178" y="19745646"/>
          <a:ext cx="5789181" cy="20849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434505</xdr:colOff>
      <xdr:row>50</xdr:row>
      <xdr:rowOff>1091367</xdr:rowOff>
    </xdr:from>
    <xdr:to>
      <xdr:col>15</xdr:col>
      <xdr:colOff>481601</xdr:colOff>
      <xdr:row>50</xdr:row>
      <xdr:rowOff>2622051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40855D3F-BD80-47AB-A1FC-12364028ADB3}"/>
            </a:ext>
          </a:extLst>
        </xdr:cNvPr>
        <xdr:cNvSpPr/>
      </xdr:nvSpPr>
      <xdr:spPr>
        <a:xfrm>
          <a:off x="4993662" y="19970131"/>
          <a:ext cx="5184175" cy="1530684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>
    <xdr:from>
      <xdr:col>6</xdr:col>
      <xdr:colOff>171236</xdr:colOff>
      <xdr:row>50</xdr:row>
      <xdr:rowOff>1808680</xdr:rowOff>
    </xdr:from>
    <xdr:to>
      <xdr:col>7</xdr:col>
      <xdr:colOff>481601</xdr:colOff>
      <xdr:row>50</xdr:row>
      <xdr:rowOff>3091534</xdr:rowOff>
    </xdr:to>
    <xdr:cxnSp macro="">
      <xdr:nvCxnSpPr>
        <xdr:cNvPr id="11" name="Connector recte 10">
          <a:extLst>
            <a:ext uri="{FF2B5EF4-FFF2-40B4-BE49-F238E27FC236}">
              <a16:creationId xmlns:a16="http://schemas.microsoft.com/office/drawing/2014/main" id="{C85CEF96-DC25-49E3-B228-D89C64CC9E20}"/>
            </a:ext>
          </a:extLst>
        </xdr:cNvPr>
        <xdr:cNvCxnSpPr>
          <a:stCxn id="33" idx="3"/>
        </xdr:cNvCxnSpPr>
      </xdr:nvCxnSpPr>
      <xdr:spPr>
        <a:xfrm flipV="1">
          <a:off x="4002640" y="20687444"/>
          <a:ext cx="1038118" cy="1282854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31059</xdr:colOff>
      <xdr:row>1</xdr:row>
      <xdr:rowOff>62119</xdr:rowOff>
    </xdr:from>
    <xdr:to>
      <xdr:col>7</xdr:col>
      <xdr:colOff>31059</xdr:colOff>
      <xdr:row>3</xdr:row>
      <xdr:rowOff>79476</xdr:rowOff>
    </xdr:to>
    <xdr:sp macro="" textlink="" fLocksText="0">
      <xdr:nvSpPr>
        <xdr:cNvPr id="3" name="Redondear rectángulo de esquina del mismo lado 3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336239" y="-3939365"/>
          <a:ext cx="403879" cy="8793369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PROJECTES NUCLIS D'R+D GREEN 2023</a:t>
          </a:r>
        </a:p>
      </xdr:txBody>
    </xdr:sp>
    <xdr:clientData/>
  </xdr:twoCellAnchor>
  <xdr:twoCellAnchor editAs="oneCell">
    <xdr:from>
      <xdr:col>7</xdr:col>
      <xdr:colOff>855872</xdr:colOff>
      <xdr:row>1</xdr:row>
      <xdr:rowOff>13804</xdr:rowOff>
    </xdr:from>
    <xdr:to>
      <xdr:col>8</xdr:col>
      <xdr:colOff>1911078</xdr:colOff>
      <xdr:row>3</xdr:row>
      <xdr:rowOff>59282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9676" y="207065"/>
          <a:ext cx="1913142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31059</xdr:colOff>
      <xdr:row>1</xdr:row>
      <xdr:rowOff>62119</xdr:rowOff>
    </xdr:from>
    <xdr:to>
      <xdr:col>7</xdr:col>
      <xdr:colOff>31059</xdr:colOff>
      <xdr:row>3</xdr:row>
      <xdr:rowOff>79476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1CCC539A-8887-4B79-B7F2-DE34FF3469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099205" y="-4120202"/>
          <a:ext cx="398357" cy="9144000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PROJECTES NUCLIS D'R+D GREEN 2023</a:t>
          </a:r>
        </a:p>
      </xdr:txBody>
    </xdr:sp>
    <xdr:clientData/>
  </xdr:twoCellAnchor>
  <xdr:twoCellAnchor editAs="oneCell">
    <xdr:from>
      <xdr:col>7</xdr:col>
      <xdr:colOff>855872</xdr:colOff>
      <xdr:row>1</xdr:row>
      <xdr:rowOff>13804</xdr:rowOff>
    </xdr:from>
    <xdr:to>
      <xdr:col>8</xdr:col>
      <xdr:colOff>1913142</xdr:colOff>
      <xdr:row>3</xdr:row>
      <xdr:rowOff>59282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8A74CFEE-D1E0-4119-A51F-B561E9BF0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5197" y="204304"/>
          <a:ext cx="1911763" cy="4264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31059</xdr:colOff>
      <xdr:row>1</xdr:row>
      <xdr:rowOff>62119</xdr:rowOff>
    </xdr:from>
    <xdr:to>
      <xdr:col>7</xdr:col>
      <xdr:colOff>31059</xdr:colOff>
      <xdr:row>3</xdr:row>
      <xdr:rowOff>79476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33079729-554B-42AE-8537-755864F2A2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756430" y="-4777427"/>
          <a:ext cx="398357" cy="10458450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PROJECTES NUCLIS D'R+D GREEN 2023</a:t>
          </a:r>
        </a:p>
      </xdr:txBody>
    </xdr:sp>
    <xdr:clientData/>
  </xdr:twoCellAnchor>
  <xdr:twoCellAnchor editAs="oneCell">
    <xdr:from>
      <xdr:col>7</xdr:col>
      <xdr:colOff>855872</xdr:colOff>
      <xdr:row>1</xdr:row>
      <xdr:rowOff>13804</xdr:rowOff>
    </xdr:from>
    <xdr:to>
      <xdr:col>9</xdr:col>
      <xdr:colOff>7560</xdr:colOff>
      <xdr:row>3</xdr:row>
      <xdr:rowOff>59282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1A7B321-7048-48E6-ABD4-BDD59F8E8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9647" y="204304"/>
          <a:ext cx="1911762" cy="4264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31059</xdr:colOff>
      <xdr:row>1</xdr:row>
      <xdr:rowOff>62119</xdr:rowOff>
    </xdr:from>
    <xdr:to>
      <xdr:col>7</xdr:col>
      <xdr:colOff>31059</xdr:colOff>
      <xdr:row>3</xdr:row>
      <xdr:rowOff>79476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3AC6B0F6-97FD-42F3-86AC-9391F160E2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756430" y="-4777427"/>
          <a:ext cx="398357" cy="10458450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PROJECTES NUCLIS D'R+D GREEN 2023</a:t>
          </a:r>
        </a:p>
      </xdr:txBody>
    </xdr:sp>
    <xdr:clientData/>
  </xdr:twoCellAnchor>
  <xdr:twoCellAnchor editAs="oneCell">
    <xdr:from>
      <xdr:col>7</xdr:col>
      <xdr:colOff>855872</xdr:colOff>
      <xdr:row>1</xdr:row>
      <xdr:rowOff>13804</xdr:rowOff>
    </xdr:from>
    <xdr:to>
      <xdr:col>8</xdr:col>
      <xdr:colOff>1913142</xdr:colOff>
      <xdr:row>3</xdr:row>
      <xdr:rowOff>59282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9610F939-C5CE-4B39-B431-EF64AE76A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9647" y="204304"/>
          <a:ext cx="1911762" cy="4264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31059</xdr:colOff>
      <xdr:row>1</xdr:row>
      <xdr:rowOff>62116</xdr:rowOff>
    </xdr:from>
    <xdr:to>
      <xdr:col>11</xdr:col>
      <xdr:colOff>266701</xdr:colOff>
      <xdr:row>3</xdr:row>
      <xdr:rowOff>79473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00000000-0008-0000-05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3607301" y="-2714026"/>
          <a:ext cx="398357" cy="6331642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CONVOCATÒRIA PROJECTES NUCLIS D'R+D GREEN 2023</a:t>
          </a:r>
        </a:p>
      </xdr:txBody>
    </xdr:sp>
    <xdr:clientData/>
  </xdr:twoCellAnchor>
  <xdr:twoCellAnchor editAs="oneCell">
    <xdr:from>
      <xdr:col>11</xdr:col>
      <xdr:colOff>455822</xdr:colOff>
      <xdr:row>1</xdr:row>
      <xdr:rowOff>70954</xdr:rowOff>
    </xdr:from>
    <xdr:to>
      <xdr:col>14</xdr:col>
      <xdr:colOff>538783</xdr:colOff>
      <xdr:row>3</xdr:row>
      <xdr:rowOff>116432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1422" y="261454"/>
          <a:ext cx="1911761" cy="426478"/>
        </a:xfrm>
        <a:prstGeom prst="rect">
          <a:avLst/>
        </a:prstGeom>
      </xdr:spPr>
    </xdr:pic>
    <xdr:clientData/>
  </xdr:twoCellAnchor>
  <xdr:twoCellAnchor editAs="oneCell">
    <xdr:from>
      <xdr:col>16</xdr:col>
      <xdr:colOff>165099</xdr:colOff>
      <xdr:row>1</xdr:row>
      <xdr:rowOff>38876</xdr:rowOff>
    </xdr:from>
    <xdr:to>
      <xdr:col>22</xdr:col>
      <xdr:colOff>503390</xdr:colOff>
      <xdr:row>30</xdr:row>
      <xdr:rowOff>68034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956AE593-328C-4370-B8ED-F3AA4D25F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156" t="1705" b="3900"/>
        <a:stretch/>
      </xdr:blipFill>
      <xdr:spPr>
        <a:xfrm>
          <a:off x="10134599" y="229376"/>
          <a:ext cx="3957791" cy="58235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16</xdr:col>
      <xdr:colOff>314260</xdr:colOff>
      <xdr:row>23</xdr:row>
      <xdr:rowOff>87475</xdr:rowOff>
    </xdr:from>
    <xdr:to>
      <xdr:col>22</xdr:col>
      <xdr:colOff>207346</xdr:colOff>
      <xdr:row>28</xdr:row>
      <xdr:rowOff>155510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6FE4A12-0BEA-4F50-9FC9-89F6D2C3584F}"/>
            </a:ext>
          </a:extLst>
        </xdr:cNvPr>
        <xdr:cNvSpPr/>
      </xdr:nvSpPr>
      <xdr:spPr>
        <a:xfrm>
          <a:off x="10283760" y="4738850"/>
          <a:ext cx="3512586" cy="1020535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584703</xdr:colOff>
      <xdr:row>1</xdr:row>
      <xdr:rowOff>9430</xdr:rowOff>
    </xdr:from>
    <xdr:to>
      <xdr:col>7</xdr:col>
      <xdr:colOff>29765</xdr:colOff>
      <xdr:row>3</xdr:row>
      <xdr:rowOff>36081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27B7C535-D652-4569-A31D-E015CA143D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3546696" y="-2762063"/>
          <a:ext cx="407651" cy="6331637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PROJECTES NUCLIS D'R+D GREEN 2023</a:t>
          </a:r>
        </a:p>
      </xdr:txBody>
    </xdr:sp>
    <xdr:clientData/>
  </xdr:twoCellAnchor>
  <xdr:twoCellAnchor editAs="oneCell">
    <xdr:from>
      <xdr:col>7</xdr:col>
      <xdr:colOff>143425</xdr:colOff>
      <xdr:row>1</xdr:row>
      <xdr:rowOff>8938</xdr:rowOff>
    </xdr:from>
    <xdr:to>
      <xdr:col>8</xdr:col>
      <xdr:colOff>994035</xdr:colOff>
      <xdr:row>3</xdr:row>
      <xdr:rowOff>63710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F7E075F9-D5C0-496A-998C-4C611E0F7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0000" y="199438"/>
          <a:ext cx="1907886" cy="4357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161927</xdr:colOff>
      <xdr:row>0</xdr:row>
      <xdr:rowOff>180975</xdr:rowOff>
    </xdr:from>
    <xdr:to>
      <xdr:col>6</xdr:col>
      <xdr:colOff>668665</xdr:colOff>
      <xdr:row>3</xdr:row>
      <xdr:rowOff>7832</xdr:rowOff>
    </xdr:to>
    <xdr:sp macro="" textlink="" fLocksText="0">
      <xdr:nvSpPr>
        <xdr:cNvPr id="3" name="Redondear rectángulo de esquina del mismo lado 3">
          <a:extLst>
            <a:ext uri="{FF2B5EF4-FFF2-40B4-BE49-F238E27FC236}">
              <a16:creationId xmlns:a16="http://schemas.microsoft.com/office/drawing/2014/main" id="{9E96F548-0D1B-4F0A-947E-C4883848DA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3121242" y="-2778340"/>
          <a:ext cx="398357" cy="6316988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CONVOCATÒRIA PROJECTES NUCLIS D'R+D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gc.gencat.cat/ca/document-del-dogc/?documentId=96447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ogc.gencat.cat/ca/document-del-dogc/?documentId=95630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5A5E8-FD80-47AA-876E-8985C85043BC}">
  <sheetPr codeName="Full1"/>
  <dimension ref="B4:Q231"/>
  <sheetViews>
    <sheetView tabSelected="1" zoomScaleNormal="100" workbookViewId="0">
      <selection activeCell="B5" sqref="B5:Q5"/>
    </sheetView>
  </sheetViews>
  <sheetFormatPr defaultColWidth="10.81640625" defaultRowHeight="14.5" x14ac:dyDescent="0.35"/>
  <cols>
    <col min="1" max="1" width="15.1796875" style="1" customWidth="1"/>
    <col min="2" max="2" width="4.26953125" style="173" customWidth="1"/>
    <col min="3" max="3" width="5.26953125" style="1" customWidth="1"/>
    <col min="4" max="13" width="10.81640625" style="1"/>
    <col min="14" max="14" width="7.1796875" style="1" customWidth="1"/>
    <col min="15" max="15" width="4.26953125" style="1" customWidth="1"/>
    <col min="16" max="16384" width="10.81640625" style="1"/>
  </cols>
  <sheetData>
    <row r="4" spans="2:17" ht="18.5" x14ac:dyDescent="0.35">
      <c r="B4" s="177"/>
      <c r="C4" s="21"/>
    </row>
    <row r="5" spans="2:17" ht="20.25" customHeight="1" x14ac:dyDescent="0.35">
      <c r="B5" s="254" t="s">
        <v>259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</row>
    <row r="6" spans="2:17" ht="9" customHeight="1" x14ac:dyDescent="0.35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76"/>
    </row>
    <row r="7" spans="2:17" ht="16" thickBot="1" x14ac:dyDescent="0.4">
      <c r="B7" s="178" t="s">
        <v>180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</row>
    <row r="8" spans="2:17" ht="15.75" customHeight="1" x14ac:dyDescent="0.35">
      <c r="B8" s="255" t="s">
        <v>257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</row>
    <row r="9" spans="2:17" ht="15.75" customHeight="1" x14ac:dyDescent="0.35">
      <c r="B9" s="253" t="s">
        <v>186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</row>
    <row r="10" spans="2:17" x14ac:dyDescent="0.35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</row>
    <row r="11" spans="2:17" ht="29.25" customHeight="1" x14ac:dyDescent="0.35">
      <c r="C11" s="238" t="s">
        <v>97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40"/>
    </row>
    <row r="12" spans="2:17" ht="3.75" customHeight="1" x14ac:dyDescent="0.35"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2:17" ht="32.25" customHeight="1" x14ac:dyDescent="0.35">
      <c r="C13" s="241" t="s">
        <v>121</v>
      </c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3"/>
    </row>
    <row r="14" spans="2:17" ht="37.5" customHeight="1" x14ac:dyDescent="0.35">
      <c r="C14" s="181"/>
      <c r="D14" s="244" t="s">
        <v>109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5"/>
    </row>
    <row r="15" spans="2:17" ht="30.75" customHeight="1" x14ac:dyDescent="0.35">
      <c r="C15" s="182"/>
      <c r="D15" s="257" t="s">
        <v>110</v>
      </c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8"/>
    </row>
    <row r="16" spans="2:17" x14ac:dyDescent="0.35"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180"/>
      <c r="P16" s="180"/>
      <c r="Q16" s="180"/>
    </row>
    <row r="17" spans="3:17" ht="15" customHeight="1" x14ac:dyDescent="0.35">
      <c r="C17" s="264" t="s">
        <v>105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6"/>
    </row>
    <row r="18" spans="3:17" ht="30" customHeight="1" x14ac:dyDescent="0.35">
      <c r="C18" s="267" t="s">
        <v>106</v>
      </c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8"/>
    </row>
    <row r="19" spans="3:17" x14ac:dyDescent="0.35"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</row>
    <row r="20" spans="3:17" ht="15" customHeight="1" x14ac:dyDescent="0.35">
      <c r="C20" s="259" t="s">
        <v>252</v>
      </c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1"/>
    </row>
    <row r="21" spans="3:17" x14ac:dyDescent="0.35"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180"/>
      <c r="P21" s="180"/>
      <c r="Q21" s="180"/>
    </row>
    <row r="22" spans="3:17" ht="15" customHeight="1" x14ac:dyDescent="0.35">
      <c r="C22" s="263" t="s">
        <v>104</v>
      </c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</row>
    <row r="23" spans="3:17" x14ac:dyDescent="0.35"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180"/>
      <c r="P23" s="180"/>
      <c r="Q23" s="180"/>
    </row>
    <row r="24" spans="3:17" ht="30.75" customHeight="1" x14ac:dyDescent="0.35">
      <c r="C24" s="256" t="s">
        <v>98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</row>
    <row r="25" spans="3:17" x14ac:dyDescent="0.35"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180"/>
      <c r="P25" s="180"/>
      <c r="Q25" s="180"/>
    </row>
    <row r="26" spans="3:17" ht="66.75" customHeight="1" x14ac:dyDescent="0.35">
      <c r="C26" s="256" t="s">
        <v>114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</row>
    <row r="27" spans="3:17" x14ac:dyDescent="0.35"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180"/>
      <c r="P27" s="180"/>
      <c r="Q27" s="180"/>
    </row>
    <row r="28" spans="3:17" ht="21" customHeight="1" x14ac:dyDescent="0.35">
      <c r="C28" s="279" t="s">
        <v>115</v>
      </c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180"/>
      <c r="P28" s="180"/>
      <c r="Q28" s="180"/>
    </row>
    <row r="29" spans="3:17" ht="43.9" customHeight="1" x14ac:dyDescent="0.35">
      <c r="C29" s="194"/>
      <c r="D29" s="256" t="s">
        <v>102</v>
      </c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</row>
    <row r="30" spans="3:17" x14ac:dyDescent="0.35"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80"/>
      <c r="P30" s="180"/>
      <c r="Q30" s="180"/>
    </row>
    <row r="31" spans="3:17" ht="48.75" customHeight="1" x14ac:dyDescent="0.35">
      <c r="C31" s="194"/>
      <c r="D31" s="256" t="s">
        <v>103</v>
      </c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</row>
    <row r="32" spans="3:17" x14ac:dyDescent="0.35"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180"/>
      <c r="P32" s="180"/>
      <c r="Q32" s="180"/>
    </row>
    <row r="33" spans="3:17" ht="15" customHeight="1" x14ac:dyDescent="0.35">
      <c r="C33" s="250" t="s">
        <v>116</v>
      </c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180"/>
      <c r="P33" s="180"/>
      <c r="Q33" s="180"/>
    </row>
    <row r="34" spans="3:17" ht="50.25" customHeight="1" x14ac:dyDescent="0.35">
      <c r="C34" s="180"/>
      <c r="D34" s="256" t="s">
        <v>101</v>
      </c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3:17" ht="29.25" customHeight="1" x14ac:dyDescent="0.35">
      <c r="C35" s="180"/>
      <c r="D35" s="278" t="s">
        <v>99</v>
      </c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180"/>
      <c r="P35" s="180"/>
      <c r="Q35" s="180"/>
    </row>
    <row r="36" spans="3:17" x14ac:dyDescent="0.35">
      <c r="C36" s="250" t="s">
        <v>117</v>
      </c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180"/>
      <c r="P36" s="180"/>
      <c r="Q36" s="180"/>
    </row>
    <row r="37" spans="3:17" ht="29.25" customHeight="1" x14ac:dyDescent="0.35">
      <c r="C37" s="180"/>
      <c r="D37" s="256" t="s">
        <v>111</v>
      </c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</row>
    <row r="38" spans="3:17" x14ac:dyDescent="0.35"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180"/>
      <c r="P38" s="180"/>
      <c r="Q38" s="180"/>
    </row>
    <row r="39" spans="3:17" x14ac:dyDescent="0.35">
      <c r="C39" s="275" t="s">
        <v>118</v>
      </c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180"/>
      <c r="P39" s="180"/>
      <c r="Q39" s="180"/>
    </row>
    <row r="40" spans="3:17" ht="30.75" customHeight="1" x14ac:dyDescent="0.35">
      <c r="C40" s="180"/>
      <c r="D40" s="256" t="s">
        <v>119</v>
      </c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</row>
    <row r="41" spans="3:17" x14ac:dyDescent="0.35"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</row>
    <row r="42" spans="3:17" x14ac:dyDescent="0.35">
      <c r="C42" s="276" t="s">
        <v>128</v>
      </c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180"/>
      <c r="P42" s="180"/>
      <c r="Q42" s="180"/>
    </row>
    <row r="43" spans="3:17" ht="34.5" customHeight="1" x14ac:dyDescent="0.35">
      <c r="C43" s="251" t="s">
        <v>129</v>
      </c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</row>
    <row r="44" spans="3:17" ht="42" customHeight="1" x14ac:dyDescent="0.35">
      <c r="C44" s="252" t="s">
        <v>174</v>
      </c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180"/>
      <c r="P44" s="180"/>
      <c r="Q44" s="180"/>
    </row>
    <row r="45" spans="3:17" ht="409.5" customHeight="1" x14ac:dyDescent="0.35"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3:17" ht="15" customHeight="1" x14ac:dyDescent="0.35">
      <c r="C46" s="247" t="s">
        <v>130</v>
      </c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9"/>
    </row>
    <row r="47" spans="3:17" x14ac:dyDescent="0.35">
      <c r="C47" s="271" t="s">
        <v>131</v>
      </c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3"/>
    </row>
    <row r="48" spans="3:17" x14ac:dyDescent="0.35"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3:17" ht="15" customHeight="1" x14ac:dyDescent="0.35">
      <c r="C49" s="280" t="s">
        <v>100</v>
      </c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1"/>
    </row>
    <row r="50" spans="3:17" x14ac:dyDescent="0.35"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</row>
    <row r="51" spans="3:17" ht="300.75" customHeight="1" x14ac:dyDescent="0.35">
      <c r="C51" s="268" t="s">
        <v>254</v>
      </c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70"/>
    </row>
    <row r="52" spans="3:17" x14ac:dyDescent="0.35"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</row>
    <row r="53" spans="3:17" x14ac:dyDescent="0.35"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</row>
    <row r="54" spans="3:17" x14ac:dyDescent="0.35"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</row>
    <row r="55" spans="3:17" x14ac:dyDescent="0.35"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</row>
    <row r="56" spans="3:17" x14ac:dyDescent="0.35"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</row>
    <row r="57" spans="3:17" x14ac:dyDescent="0.35"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</row>
    <row r="58" spans="3:17" x14ac:dyDescent="0.35"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</row>
    <row r="59" spans="3:17" x14ac:dyDescent="0.35"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</row>
    <row r="60" spans="3:17" x14ac:dyDescent="0.35"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</row>
    <row r="61" spans="3:17" x14ac:dyDescent="0.35"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</row>
    <row r="62" spans="3:17" x14ac:dyDescent="0.35"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</row>
    <row r="63" spans="3:17" x14ac:dyDescent="0.35"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</row>
    <row r="64" spans="3:17" x14ac:dyDescent="0.35"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</row>
    <row r="65" spans="3:14" x14ac:dyDescent="0.35"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</row>
    <row r="66" spans="3:14" x14ac:dyDescent="0.35"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</row>
    <row r="67" spans="3:14" x14ac:dyDescent="0.35"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</row>
    <row r="68" spans="3:14" x14ac:dyDescent="0.35"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</row>
    <row r="69" spans="3:14" x14ac:dyDescent="0.35"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</row>
    <row r="70" spans="3:14" x14ac:dyDescent="0.35"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</row>
    <row r="71" spans="3:14" x14ac:dyDescent="0.35"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</row>
    <row r="72" spans="3:14" x14ac:dyDescent="0.35"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</row>
    <row r="73" spans="3:14" x14ac:dyDescent="0.35"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</row>
    <row r="74" spans="3:14" x14ac:dyDescent="0.35"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</row>
    <row r="75" spans="3:14" x14ac:dyDescent="0.35"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</row>
    <row r="76" spans="3:14" x14ac:dyDescent="0.35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</row>
    <row r="77" spans="3:14" x14ac:dyDescent="0.35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</row>
    <row r="78" spans="3:14" x14ac:dyDescent="0.35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</row>
    <row r="79" spans="3:14" x14ac:dyDescent="0.35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</row>
    <row r="80" spans="3:14" x14ac:dyDescent="0.35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</row>
    <row r="81" spans="3:14" x14ac:dyDescent="0.35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</row>
    <row r="82" spans="3:14" x14ac:dyDescent="0.35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</row>
    <row r="83" spans="3:14" x14ac:dyDescent="0.35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</row>
    <row r="84" spans="3:14" x14ac:dyDescent="0.35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</row>
    <row r="85" spans="3:14" x14ac:dyDescent="0.35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</row>
    <row r="86" spans="3:14" x14ac:dyDescent="0.35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</row>
    <row r="87" spans="3:14" x14ac:dyDescent="0.35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</row>
    <row r="88" spans="3:14" x14ac:dyDescent="0.35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</row>
    <row r="89" spans="3:14" x14ac:dyDescent="0.35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</row>
    <row r="90" spans="3:14" x14ac:dyDescent="0.35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</row>
    <row r="91" spans="3:14" x14ac:dyDescent="0.35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</row>
    <row r="92" spans="3:14" x14ac:dyDescent="0.35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</row>
    <row r="93" spans="3:14" x14ac:dyDescent="0.35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</row>
    <row r="94" spans="3:14" x14ac:dyDescent="0.35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</row>
    <row r="95" spans="3:14" x14ac:dyDescent="0.35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</row>
    <row r="96" spans="3:14" x14ac:dyDescent="0.35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</row>
    <row r="97" spans="3:14" x14ac:dyDescent="0.35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</row>
    <row r="98" spans="3:14" x14ac:dyDescent="0.35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</row>
    <row r="99" spans="3:14" x14ac:dyDescent="0.35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</row>
    <row r="100" spans="3:14" x14ac:dyDescent="0.35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</row>
    <row r="101" spans="3:14" x14ac:dyDescent="0.35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</row>
    <row r="102" spans="3:14" x14ac:dyDescent="0.35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</row>
    <row r="103" spans="3:14" x14ac:dyDescent="0.35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</row>
    <row r="104" spans="3:14" x14ac:dyDescent="0.35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</row>
    <row r="105" spans="3:14" x14ac:dyDescent="0.35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</row>
    <row r="106" spans="3:14" x14ac:dyDescent="0.35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</row>
    <row r="107" spans="3:14" x14ac:dyDescent="0.35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</row>
    <row r="108" spans="3:14" x14ac:dyDescent="0.35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</row>
    <row r="109" spans="3:14" x14ac:dyDescent="0.35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</row>
    <row r="110" spans="3:14" x14ac:dyDescent="0.35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</row>
    <row r="111" spans="3:14" x14ac:dyDescent="0.35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</row>
    <row r="112" spans="3:14" x14ac:dyDescent="0.35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</row>
    <row r="113" spans="3:14" x14ac:dyDescent="0.35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</row>
    <row r="114" spans="3:14" x14ac:dyDescent="0.35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</row>
    <row r="115" spans="3:14" x14ac:dyDescent="0.35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</row>
    <row r="116" spans="3:14" x14ac:dyDescent="0.35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</row>
    <row r="117" spans="3:14" x14ac:dyDescent="0.35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</row>
    <row r="118" spans="3:14" x14ac:dyDescent="0.35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</row>
    <row r="119" spans="3:14" x14ac:dyDescent="0.35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</row>
    <row r="120" spans="3:14" x14ac:dyDescent="0.35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</row>
    <row r="121" spans="3:14" x14ac:dyDescent="0.35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</row>
    <row r="122" spans="3:14" x14ac:dyDescent="0.35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</row>
    <row r="123" spans="3:14" x14ac:dyDescent="0.35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</row>
    <row r="124" spans="3:14" x14ac:dyDescent="0.35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</row>
    <row r="125" spans="3:14" x14ac:dyDescent="0.35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</row>
    <row r="126" spans="3:14" x14ac:dyDescent="0.35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</row>
    <row r="127" spans="3:14" x14ac:dyDescent="0.35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</row>
    <row r="128" spans="3:14" x14ac:dyDescent="0.35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</row>
    <row r="129" spans="3:14" x14ac:dyDescent="0.35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</row>
    <row r="130" spans="3:14" x14ac:dyDescent="0.35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</row>
    <row r="131" spans="3:14" x14ac:dyDescent="0.35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</row>
    <row r="132" spans="3:14" x14ac:dyDescent="0.35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</row>
    <row r="133" spans="3:14" x14ac:dyDescent="0.35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</row>
    <row r="134" spans="3:14" x14ac:dyDescent="0.35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</row>
    <row r="135" spans="3:14" x14ac:dyDescent="0.35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</row>
    <row r="136" spans="3:14" x14ac:dyDescent="0.35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</row>
    <row r="137" spans="3:14" x14ac:dyDescent="0.35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</row>
    <row r="138" spans="3:14" x14ac:dyDescent="0.35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</row>
    <row r="139" spans="3:14" x14ac:dyDescent="0.35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</row>
    <row r="140" spans="3:14" x14ac:dyDescent="0.35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</row>
    <row r="141" spans="3:14" x14ac:dyDescent="0.35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</row>
    <row r="142" spans="3:14" x14ac:dyDescent="0.35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</row>
    <row r="143" spans="3:14" x14ac:dyDescent="0.35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</row>
    <row r="144" spans="3:14" x14ac:dyDescent="0.35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</row>
    <row r="145" spans="3:14" x14ac:dyDescent="0.35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</row>
    <row r="146" spans="3:14" x14ac:dyDescent="0.35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</row>
    <row r="147" spans="3:14" x14ac:dyDescent="0.35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</row>
    <row r="148" spans="3:14" x14ac:dyDescent="0.35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</row>
    <row r="149" spans="3:14" x14ac:dyDescent="0.35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</row>
    <row r="150" spans="3:14" x14ac:dyDescent="0.35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</row>
    <row r="151" spans="3:14" x14ac:dyDescent="0.35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</row>
    <row r="152" spans="3:14" x14ac:dyDescent="0.35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</row>
    <row r="153" spans="3:14" x14ac:dyDescent="0.35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</row>
    <row r="154" spans="3:14" x14ac:dyDescent="0.35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</row>
    <row r="155" spans="3:14" x14ac:dyDescent="0.35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</row>
    <row r="156" spans="3:14" x14ac:dyDescent="0.35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</row>
    <row r="157" spans="3:14" x14ac:dyDescent="0.35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</row>
    <row r="158" spans="3:14" x14ac:dyDescent="0.35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</row>
    <row r="159" spans="3:14" x14ac:dyDescent="0.35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</row>
    <row r="160" spans="3:14" x14ac:dyDescent="0.35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</row>
    <row r="161" spans="3:14" x14ac:dyDescent="0.35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</row>
    <row r="162" spans="3:14" x14ac:dyDescent="0.35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</row>
    <row r="163" spans="3:14" x14ac:dyDescent="0.35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</row>
    <row r="164" spans="3:14" x14ac:dyDescent="0.35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</row>
    <row r="165" spans="3:14" x14ac:dyDescent="0.35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</row>
    <row r="166" spans="3:14" x14ac:dyDescent="0.35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</row>
    <row r="167" spans="3:14" x14ac:dyDescent="0.35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</row>
    <row r="168" spans="3:14" x14ac:dyDescent="0.35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</row>
    <row r="169" spans="3:14" x14ac:dyDescent="0.35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</row>
    <row r="170" spans="3:14" x14ac:dyDescent="0.35"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</row>
    <row r="171" spans="3:14" x14ac:dyDescent="0.35"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</row>
    <row r="172" spans="3:14" x14ac:dyDescent="0.35"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</row>
    <row r="173" spans="3:14" x14ac:dyDescent="0.35"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</row>
    <row r="174" spans="3:14" x14ac:dyDescent="0.35"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</row>
    <row r="175" spans="3:14" x14ac:dyDescent="0.35"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</row>
    <row r="176" spans="3:14" x14ac:dyDescent="0.35"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</row>
    <row r="177" spans="3:14" x14ac:dyDescent="0.35"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</row>
    <row r="178" spans="3:14" x14ac:dyDescent="0.35"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</row>
    <row r="179" spans="3:14" x14ac:dyDescent="0.35"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</row>
    <row r="180" spans="3:14" x14ac:dyDescent="0.35"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</row>
    <row r="181" spans="3:14" x14ac:dyDescent="0.35"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</row>
    <row r="182" spans="3:14" x14ac:dyDescent="0.35"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</row>
    <row r="183" spans="3:14" x14ac:dyDescent="0.35"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</row>
    <row r="184" spans="3:14" x14ac:dyDescent="0.35"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</row>
    <row r="185" spans="3:14" x14ac:dyDescent="0.35"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</row>
    <row r="186" spans="3:14" x14ac:dyDescent="0.35"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</row>
    <row r="187" spans="3:14" x14ac:dyDescent="0.35"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</row>
    <row r="188" spans="3:14" x14ac:dyDescent="0.35"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</row>
    <row r="189" spans="3:14" x14ac:dyDescent="0.35"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</row>
    <row r="190" spans="3:14" x14ac:dyDescent="0.35"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</row>
    <row r="191" spans="3:14" x14ac:dyDescent="0.35"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</row>
    <row r="192" spans="3:14" x14ac:dyDescent="0.35"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</row>
    <row r="193" spans="3:14" x14ac:dyDescent="0.35"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</row>
    <row r="194" spans="3:14" x14ac:dyDescent="0.35"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</row>
    <row r="195" spans="3:14" x14ac:dyDescent="0.35"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</row>
    <row r="196" spans="3:14" x14ac:dyDescent="0.35"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</row>
    <row r="197" spans="3:14" x14ac:dyDescent="0.35"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</row>
    <row r="198" spans="3:14" x14ac:dyDescent="0.35"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</row>
    <row r="199" spans="3:14" x14ac:dyDescent="0.35"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</row>
    <row r="200" spans="3:14" x14ac:dyDescent="0.35"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</row>
    <row r="201" spans="3:14" x14ac:dyDescent="0.35"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</row>
    <row r="202" spans="3:14" x14ac:dyDescent="0.35"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</row>
    <row r="203" spans="3:14" x14ac:dyDescent="0.35"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</row>
    <row r="204" spans="3:14" x14ac:dyDescent="0.35"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</row>
    <row r="205" spans="3:14" x14ac:dyDescent="0.35"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</row>
    <row r="206" spans="3:14" x14ac:dyDescent="0.35"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</row>
    <row r="207" spans="3:14" x14ac:dyDescent="0.35"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</row>
    <row r="208" spans="3:14" x14ac:dyDescent="0.35"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</row>
    <row r="209" spans="3:14" x14ac:dyDescent="0.35"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</row>
    <row r="210" spans="3:14" x14ac:dyDescent="0.35"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</row>
    <row r="211" spans="3:14" x14ac:dyDescent="0.35"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</row>
    <row r="212" spans="3:14" x14ac:dyDescent="0.35"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</row>
    <row r="213" spans="3:14" x14ac:dyDescent="0.35"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</row>
    <row r="214" spans="3:14" x14ac:dyDescent="0.35"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</row>
    <row r="215" spans="3:14" x14ac:dyDescent="0.35"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</row>
    <row r="216" spans="3:14" x14ac:dyDescent="0.35"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</row>
    <row r="217" spans="3:14" x14ac:dyDescent="0.35"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</row>
    <row r="218" spans="3:14" x14ac:dyDescent="0.35"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</row>
    <row r="219" spans="3:14" x14ac:dyDescent="0.35"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</row>
    <row r="220" spans="3:14" x14ac:dyDescent="0.35"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</row>
    <row r="221" spans="3:14" x14ac:dyDescent="0.35"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</row>
    <row r="222" spans="3:14" x14ac:dyDescent="0.35"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</row>
    <row r="223" spans="3:14" x14ac:dyDescent="0.35"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</row>
    <row r="224" spans="3:14" x14ac:dyDescent="0.35"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</row>
    <row r="225" spans="3:14" x14ac:dyDescent="0.35"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</row>
    <row r="226" spans="3:14" x14ac:dyDescent="0.35"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</row>
    <row r="227" spans="3:14" x14ac:dyDescent="0.35"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</row>
    <row r="228" spans="3:14" x14ac:dyDescent="0.35"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</row>
    <row r="229" spans="3:14" x14ac:dyDescent="0.35"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</row>
    <row r="230" spans="3:14" x14ac:dyDescent="0.35"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</row>
    <row r="231" spans="3:14" x14ac:dyDescent="0.35"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</row>
  </sheetData>
  <sheetProtection algorithmName="SHA-512" hashValue="jHpi/eWOaHA9+SuoBY8PmUvpL84kuLdi0rXt5laJX11pusBHxm7i7UnR8arPxK2ncyJrdkcai8f0G7y8LFeC5w==" saltValue="A4/KJupOlqqxEc9vP79gPw==" spinCount="100000" sheet="1" objects="1" scenarios="1" insertHyperlinks="0" selectLockedCells="1" selectUnlockedCells="1"/>
  <mergeCells count="40">
    <mergeCell ref="C51:Q51"/>
    <mergeCell ref="C47:Q47"/>
    <mergeCell ref="C24:Q24"/>
    <mergeCell ref="C41:N41"/>
    <mergeCell ref="C38:N38"/>
    <mergeCell ref="C39:N39"/>
    <mergeCell ref="C42:N42"/>
    <mergeCell ref="D29:Q29"/>
    <mergeCell ref="D35:N35"/>
    <mergeCell ref="C25:N25"/>
    <mergeCell ref="C27:N27"/>
    <mergeCell ref="C26:Q26"/>
    <mergeCell ref="C28:N28"/>
    <mergeCell ref="D40:Q40"/>
    <mergeCell ref="D37:Q37"/>
    <mergeCell ref="C49:Q49"/>
    <mergeCell ref="B9:Q9"/>
    <mergeCell ref="B5:Q5"/>
    <mergeCell ref="B8:Q8"/>
    <mergeCell ref="D34:Q34"/>
    <mergeCell ref="D31:Q31"/>
    <mergeCell ref="D15:Q15"/>
    <mergeCell ref="C32:N32"/>
    <mergeCell ref="C33:N33"/>
    <mergeCell ref="C20:Q20"/>
    <mergeCell ref="C23:N23"/>
    <mergeCell ref="C10:N10"/>
    <mergeCell ref="C16:N16"/>
    <mergeCell ref="C21:N21"/>
    <mergeCell ref="C22:Q22"/>
    <mergeCell ref="C17:Q17"/>
    <mergeCell ref="C18:Q18"/>
    <mergeCell ref="C11:Q11"/>
    <mergeCell ref="C13:Q13"/>
    <mergeCell ref="D14:Q14"/>
    <mergeCell ref="C45:Q45"/>
    <mergeCell ref="C46:Q46"/>
    <mergeCell ref="C36:N36"/>
    <mergeCell ref="C43:Q43"/>
    <mergeCell ref="C44:N44"/>
  </mergeCells>
  <hyperlinks>
    <hyperlink ref="B5:Q5" r:id="rId1" display="RESOLUCIÓ EMT/2447/2023, de 3 de juliol, per la qual s'aproven les bases reguladores de la línia de subvencions per a nuclis R+D Green." xr:uid="{CE2C406C-EA38-4897-A260-A3C6959A9DBB}"/>
  </hyperlinks>
  <pageMargins left="0.70866141732283472" right="0.70866141732283472" top="0.74803149606299213" bottom="0.74803149606299213" header="0.31496062992125984" footer="0.31496062992125984"/>
  <pageSetup paperSize="9" orientation="portrait" verticalDpi="1200" r:id="rId2"/>
  <headerFooter>
    <oddFooter>&amp;R&amp;8Pressupost RD 2023
Versió 3, 6 de juliol de 2023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2BFB-5FE3-4FD7-9F8C-4A80E64155F0}">
  <sheetPr codeName="Full2"/>
  <dimension ref="A1:DK734"/>
  <sheetViews>
    <sheetView zoomScaleNormal="100" zoomScaleSheetLayoutView="42" workbookViewId="0">
      <selection activeCell="E7" sqref="E7:I7"/>
    </sheetView>
  </sheetViews>
  <sheetFormatPr defaultColWidth="19.7265625" defaultRowHeight="14.5" x14ac:dyDescent="0.35"/>
  <cols>
    <col min="1" max="1" width="10.453125" style="40" customWidth="1"/>
    <col min="2" max="2" width="28.54296875" customWidth="1"/>
    <col min="3" max="3" width="25" customWidth="1"/>
    <col min="4" max="4" width="22" hidden="1" customWidth="1"/>
    <col min="5" max="5" width="49.1796875" customWidth="1" collapsed="1"/>
    <col min="6" max="6" width="16.54296875" customWidth="1"/>
    <col min="7" max="7" width="15.7265625" customWidth="1"/>
    <col min="8" max="8" width="15.7265625" hidden="1" customWidth="1" collapsed="1"/>
    <col min="9" max="9" width="28.81640625" customWidth="1"/>
    <col min="10" max="10" width="35.453125" hidden="1" customWidth="1"/>
    <col min="11" max="11" width="9.54296875" hidden="1" customWidth="1"/>
    <col min="12" max="12" width="20.453125" hidden="1" customWidth="1"/>
    <col min="13" max="13" width="27.54296875" style="1" hidden="1" customWidth="1" collapsed="1"/>
    <col min="14" max="14" width="33.81640625" style="1" hidden="1" customWidth="1"/>
    <col min="15" max="115" width="19.7265625" style="1"/>
  </cols>
  <sheetData>
    <row r="1" spans="1:15" s="1" customFormat="1" x14ac:dyDescent="0.35">
      <c r="A1" s="40"/>
    </row>
    <row r="2" spans="1:15" s="1" customFormat="1" x14ac:dyDescent="0.35">
      <c r="A2" s="40"/>
    </row>
    <row r="3" spans="1:15" s="1" customFormat="1" x14ac:dyDescent="0.35">
      <c r="A3" s="40"/>
    </row>
    <row r="4" spans="1:15" s="1" customFormat="1" ht="18.5" x14ac:dyDescent="0.35">
      <c r="A4" s="40"/>
      <c r="B4" s="21"/>
    </row>
    <row r="5" spans="1:15" s="1" customFormat="1" ht="29.25" customHeight="1" x14ac:dyDescent="0.35">
      <c r="A5" s="40"/>
      <c r="B5" s="313" t="str">
        <f>'INSTRUCCIONS Sol·licitant'!$B$5</f>
        <v>RESOLUCIÓ EMT/2447/2023, de 3 de juliol, per la qual s'aproven les bases reguladores de la línia de subvencions per a nuclis R+D Green.</v>
      </c>
      <c r="C5" s="313"/>
      <c r="D5" s="313"/>
      <c r="E5" s="313"/>
      <c r="F5" s="313"/>
      <c r="G5" s="313"/>
      <c r="H5" s="176"/>
      <c r="I5" s="176"/>
    </row>
    <row r="6" spans="1:15" s="1" customFormat="1" x14ac:dyDescent="0.35">
      <c r="A6" s="40"/>
      <c r="B6" s="41"/>
      <c r="H6" s="176"/>
    </row>
    <row r="7" spans="1:15" s="1" customFormat="1" x14ac:dyDescent="0.35">
      <c r="A7" s="40"/>
      <c r="B7" s="307" t="s">
        <v>11</v>
      </c>
      <c r="C7" s="308"/>
      <c r="D7" s="309"/>
      <c r="E7" s="314"/>
      <c r="F7" s="314"/>
      <c r="G7" s="314"/>
      <c r="H7" s="314"/>
      <c r="I7" s="314"/>
    </row>
    <row r="8" spans="1:15" s="1" customFormat="1" x14ac:dyDescent="0.35">
      <c r="A8" s="40"/>
      <c r="B8" s="310" t="s">
        <v>33</v>
      </c>
      <c r="C8" s="311"/>
      <c r="D8" s="312"/>
      <c r="E8" s="315"/>
      <c r="F8" s="315"/>
      <c r="G8" s="315"/>
      <c r="H8" s="315"/>
      <c r="I8" s="315"/>
    </row>
    <row r="9" spans="1:15" s="1" customFormat="1" ht="15" hidden="1" customHeight="1" x14ac:dyDescent="0.35">
      <c r="A9" s="40"/>
      <c r="B9" s="316" t="s">
        <v>34</v>
      </c>
      <c r="C9" s="317"/>
      <c r="D9" s="318"/>
      <c r="E9" s="319"/>
      <c r="F9" s="320"/>
      <c r="G9" s="320"/>
      <c r="H9" s="320"/>
      <c r="I9" s="321"/>
    </row>
    <row r="10" spans="1:15" s="1" customFormat="1" x14ac:dyDescent="0.35">
      <c r="A10" s="40"/>
      <c r="B10" s="307" t="s">
        <v>12</v>
      </c>
      <c r="C10" s="308"/>
      <c r="D10" s="309"/>
      <c r="E10" s="314"/>
      <c r="F10" s="314"/>
      <c r="G10" s="314"/>
      <c r="H10" s="314"/>
      <c r="I10" s="314"/>
    </row>
    <row r="11" spans="1:15" s="1" customFormat="1" x14ac:dyDescent="0.35">
      <c r="A11" s="40"/>
      <c r="B11" s="307" t="s">
        <v>13</v>
      </c>
      <c r="C11" s="308"/>
      <c r="D11" s="309"/>
      <c r="E11" s="315"/>
      <c r="F11" s="315"/>
      <c r="G11" s="315"/>
      <c r="H11" s="315"/>
      <c r="I11" s="315"/>
    </row>
    <row r="12" spans="1:15" s="1" customFormat="1" hidden="1" x14ac:dyDescent="0.35">
      <c r="A12" s="40"/>
      <c r="B12" s="316" t="s">
        <v>253</v>
      </c>
      <c r="C12" s="317"/>
      <c r="D12" s="318"/>
      <c r="E12" s="322"/>
      <c r="F12" s="322"/>
      <c r="G12" s="322"/>
      <c r="H12" s="322"/>
      <c r="I12" s="322"/>
    </row>
    <row r="13" spans="1:15" s="1" customFormat="1" hidden="1" x14ac:dyDescent="0.35">
      <c r="A13" s="40"/>
      <c r="B13" s="316" t="s">
        <v>28</v>
      </c>
      <c r="C13" s="317"/>
      <c r="D13" s="318"/>
      <c r="E13" s="322"/>
      <c r="F13" s="322"/>
      <c r="G13" s="322"/>
      <c r="H13" s="322"/>
      <c r="I13" s="322"/>
    </row>
    <row r="14" spans="1:15" s="1" customFormat="1" x14ac:dyDescent="0.35">
      <c r="A14" s="40"/>
      <c r="H14" s="176"/>
    </row>
    <row r="15" spans="1:15" s="1" customFormat="1" x14ac:dyDescent="0.35">
      <c r="A15" s="40"/>
      <c r="B15" s="41"/>
    </row>
    <row r="16" spans="1:15" s="1" customFormat="1" ht="15" thickBot="1" x14ac:dyDescent="0.4">
      <c r="A16" s="40"/>
      <c r="B16" s="42" t="s">
        <v>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15" s="1" customFormat="1" ht="15" customHeight="1" x14ac:dyDescent="0.35">
      <c r="A17" s="40"/>
      <c r="B17" s="323" t="s">
        <v>42</v>
      </c>
      <c r="C17" s="323"/>
      <c r="D17" s="323"/>
      <c r="E17" s="323"/>
      <c r="F17" s="323"/>
      <c r="G17" s="323"/>
      <c r="H17" s="323"/>
      <c r="I17" s="323"/>
    </row>
    <row r="18" spans="1:115" s="1" customFormat="1" x14ac:dyDescent="0.35">
      <c r="A18" s="40"/>
      <c r="B18" s="323"/>
      <c r="C18" s="323"/>
      <c r="D18" s="323"/>
      <c r="E18" s="323"/>
      <c r="F18" s="323"/>
      <c r="G18" s="323"/>
      <c r="H18" s="323"/>
      <c r="I18" s="323"/>
    </row>
    <row r="19" spans="1:115" s="1" customFormat="1" x14ac:dyDescent="0.35">
      <c r="A19" s="40"/>
      <c r="B19" s="195"/>
      <c r="C19" s="195"/>
      <c r="D19" s="195"/>
      <c r="E19" s="195"/>
      <c r="F19" s="195"/>
      <c r="G19" s="195"/>
      <c r="H19" s="195"/>
      <c r="I19" s="195"/>
    </row>
    <row r="20" spans="1:115" s="1" customFormat="1" x14ac:dyDescent="0.35">
      <c r="A20" s="40"/>
      <c r="B20" s="207" t="s">
        <v>123</v>
      </c>
      <c r="C20" s="195"/>
      <c r="D20" s="195"/>
      <c r="E20" s="195"/>
      <c r="F20" s="195"/>
      <c r="G20" s="195"/>
      <c r="I20" s="43"/>
    </row>
    <row r="21" spans="1:115" s="1" customFormat="1" x14ac:dyDescent="0.35">
      <c r="A21" s="40"/>
      <c r="I21" s="44"/>
      <c r="J21" s="44"/>
      <c r="K21" s="44"/>
      <c r="L21" s="44"/>
    </row>
    <row r="22" spans="1:115" s="49" customFormat="1" ht="38.25" customHeight="1" x14ac:dyDescent="0.35">
      <c r="A22" s="45"/>
      <c r="B22" s="46" t="s">
        <v>35</v>
      </c>
      <c r="C22" s="46" t="s">
        <v>0</v>
      </c>
      <c r="D22" s="47" t="s">
        <v>24</v>
      </c>
      <c r="E22" s="46" t="s">
        <v>9</v>
      </c>
      <c r="F22" s="46" t="s">
        <v>10</v>
      </c>
      <c r="G22" s="46" t="s">
        <v>8</v>
      </c>
      <c r="H22" s="47" t="s">
        <v>25</v>
      </c>
      <c r="I22" s="46" t="s">
        <v>26</v>
      </c>
      <c r="J22" s="47" t="s">
        <v>27</v>
      </c>
      <c r="K22" s="48" t="s">
        <v>20</v>
      </c>
      <c r="L22" s="48" t="s">
        <v>21</v>
      </c>
      <c r="M22" s="283" t="s">
        <v>108</v>
      </c>
      <c r="N22" s="284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</row>
    <row r="23" spans="1:115" x14ac:dyDescent="0.35">
      <c r="B23" s="3"/>
      <c r="C23" s="4"/>
      <c r="D23" s="50"/>
      <c r="E23" s="7"/>
      <c r="F23" s="5"/>
      <c r="G23" s="202"/>
      <c r="H23" s="51"/>
      <c r="I23" s="31">
        <f>+F23*G23</f>
        <v>0</v>
      </c>
      <c r="J23" s="52">
        <f>+H23*G23</f>
        <v>0</v>
      </c>
      <c r="K23" s="53">
        <f>IF(AND($E$9="Gran empresa",D23="Recerca"),Desplegables!$F$15,IF(AND($E$9="Gran empresa",D23="Desenvolupament"),Desplegables!$F$18,IF(AND($E$9="Mitjana empresa",D23="Recerca"),Desplegables!$F$14,IF(AND($E$9="Mitjana empresa",D23="Desenvolupament"),Desplegables!$F$17,IF(AND($E$9="Petita empresa",D23="Recerca"),Desplegables!$F$13,IF(AND($E$9="Petita empresa",D23="Desenvolupament"),Desplegables!$F$16,))))))</f>
        <v>0</v>
      </c>
      <c r="L23" s="54">
        <f>+K23*J23</f>
        <v>0</v>
      </c>
      <c r="M23" s="281"/>
      <c r="N23" s="282"/>
    </row>
    <row r="24" spans="1:115" x14ac:dyDescent="0.35">
      <c r="B24" s="3"/>
      <c r="C24" s="4"/>
      <c r="D24" s="50"/>
      <c r="E24" s="7"/>
      <c r="F24" s="5"/>
      <c r="G24" s="202"/>
      <c r="H24" s="51"/>
      <c r="I24" s="31">
        <f>+F24*G24</f>
        <v>0</v>
      </c>
      <c r="J24" s="52">
        <f>+H24*G24</f>
        <v>0</v>
      </c>
      <c r="K24" s="53">
        <f>IF(AND($E$9="Gran empresa",D24="Recerca"),Desplegables!$F$15,IF(AND($E$9="Gran empresa",D24="Desenvolupament"),Desplegables!$F$18,IF(AND($E$9="Mitjana empresa",D24="Recerca"),Desplegables!$F$14,IF(AND($E$9="Mitjana empresa",D24="Desenvolupament"),Desplegables!$F$17,IF(AND($E$9="Petita empresa",D24="Recerca"),Desplegables!$F$13,IF(AND($E$9="Petita empresa",D24="Desenvolupament"),Desplegables!$F$16,))))))</f>
        <v>0</v>
      </c>
      <c r="L24" s="54">
        <f>+K24*J24</f>
        <v>0</v>
      </c>
      <c r="M24" s="281"/>
      <c r="N24" s="282"/>
    </row>
    <row r="25" spans="1:115" x14ac:dyDescent="0.35">
      <c r="B25" s="3"/>
      <c r="C25" s="4"/>
      <c r="D25" s="50"/>
      <c r="E25" s="7"/>
      <c r="F25" s="5"/>
      <c r="G25" s="202"/>
      <c r="H25" s="51"/>
      <c r="I25" s="31">
        <f>+F25*G25</f>
        <v>0</v>
      </c>
      <c r="J25" s="52">
        <f>+H25*G25</f>
        <v>0</v>
      </c>
      <c r="K25" s="53">
        <f>IF(AND($E$9="Gran empresa",D25="Recerca"),Desplegables!$F$15,IF(AND($E$9="Gran empresa",D25="Desenvolupament"),Desplegables!$F$18,IF(AND($E$9="Mitjana empresa",D25="Recerca"),Desplegables!$F$14,IF(AND($E$9="Mitjana empresa",D25="Desenvolupament"),Desplegables!$F$17,IF(AND($E$9="Petita empresa",D25="Recerca"),Desplegables!$F$13,IF(AND($E$9="Petita empresa",D25="Desenvolupament"),Desplegables!$F$16,))))))</f>
        <v>0</v>
      </c>
      <c r="L25" s="54">
        <f>+K25*J25</f>
        <v>0</v>
      </c>
      <c r="M25" s="281"/>
      <c r="N25" s="282"/>
    </row>
    <row r="26" spans="1:115" x14ac:dyDescent="0.35">
      <c r="B26" s="55"/>
      <c r="C26" s="56"/>
      <c r="D26" s="56"/>
      <c r="E26" s="56"/>
      <c r="F26" s="57"/>
      <c r="G26" s="58"/>
      <c r="H26" s="56"/>
      <c r="I26" s="58"/>
      <c r="J26" s="59"/>
      <c r="K26" s="60"/>
      <c r="L26" s="58"/>
      <c r="M26" s="196"/>
      <c r="N26" s="197"/>
    </row>
    <row r="27" spans="1:115" x14ac:dyDescent="0.35">
      <c r="B27" s="61"/>
      <c r="C27" s="61"/>
      <c r="D27" s="61"/>
      <c r="E27" s="198" t="s">
        <v>4</v>
      </c>
      <c r="F27" s="62">
        <f>SUM(F23:F26)</f>
        <v>0</v>
      </c>
      <c r="G27" s="63"/>
      <c r="H27" s="64">
        <f>SUM(H23:H26)</f>
        <v>0</v>
      </c>
      <c r="I27" s="63">
        <f>SUM(I23:I26)</f>
        <v>0</v>
      </c>
      <c r="J27" s="65">
        <f>SUM(J23:J26)</f>
        <v>0</v>
      </c>
      <c r="K27" s="66">
        <f>IF(J27=0,0,L27/J27)</f>
        <v>0</v>
      </c>
      <c r="L27" s="63">
        <f>+SUM(L23:L26)</f>
        <v>0</v>
      </c>
    </row>
    <row r="28" spans="1:115" x14ac:dyDescent="0.35">
      <c r="B28" s="67"/>
      <c r="C28" s="67"/>
      <c r="D28" s="67"/>
      <c r="E28" s="1"/>
      <c r="F28" s="1"/>
      <c r="G28" s="1"/>
      <c r="H28" s="1"/>
      <c r="I28" s="1"/>
      <c r="J28" s="1"/>
      <c r="K28" s="1"/>
      <c r="L28" s="1"/>
    </row>
    <row r="29" spans="1:115" x14ac:dyDescent="0.35">
      <c r="B29" s="68" t="s">
        <v>249</v>
      </c>
      <c r="C29" s="195"/>
      <c r="D29" s="195"/>
      <c r="E29" s="195"/>
      <c r="F29" s="69"/>
      <c r="G29" s="69"/>
      <c r="I29" s="70"/>
      <c r="J29" s="71"/>
      <c r="K29" s="71"/>
      <c r="L29" s="72"/>
    </row>
    <row r="30" spans="1:115" s="1" customFormat="1" ht="43.5" customHeight="1" thickBot="1" x14ac:dyDescent="0.4">
      <c r="A30" s="40"/>
      <c r="B30" s="73" t="s">
        <v>124</v>
      </c>
      <c r="C30" s="226"/>
      <c r="D30" s="232"/>
      <c r="E30" s="208" t="s">
        <v>125</v>
      </c>
      <c r="M30" s="74" t="s">
        <v>43</v>
      </c>
      <c r="N30" s="75"/>
    </row>
    <row r="31" spans="1:115" s="1" customFormat="1" ht="22.5" customHeight="1" x14ac:dyDescent="0.35">
      <c r="A31" s="40"/>
      <c r="B31" s="76"/>
      <c r="C31" s="67"/>
      <c r="D31" s="67"/>
      <c r="F31" s="77"/>
      <c r="M31" s="78" t="s">
        <v>32</v>
      </c>
      <c r="N31" s="78"/>
    </row>
    <row r="32" spans="1:115" s="1" customFormat="1" x14ac:dyDescent="0.35">
      <c r="A32" s="40"/>
      <c r="B32" s="207" t="s">
        <v>122</v>
      </c>
      <c r="C32" s="67"/>
      <c r="D32" s="67"/>
      <c r="F32" s="77"/>
    </row>
    <row r="33" spans="1:115" s="1" customFormat="1" x14ac:dyDescent="0.35">
      <c r="A33" s="40"/>
      <c r="B33" s="95" t="s">
        <v>181</v>
      </c>
      <c r="C33" s="67"/>
      <c r="D33" s="67"/>
      <c r="F33" s="77"/>
      <c r="M33" s="79"/>
      <c r="N33" s="79"/>
    </row>
    <row r="34" spans="1:115" s="10" customFormat="1" ht="29" x14ac:dyDescent="0.35">
      <c r="A34" s="45"/>
      <c r="B34" s="46" t="s">
        <v>9</v>
      </c>
      <c r="C34" s="46" t="s">
        <v>79</v>
      </c>
      <c r="D34" s="80" t="s">
        <v>36</v>
      </c>
      <c r="E34" s="46" t="s">
        <v>60</v>
      </c>
      <c r="F34" s="81" t="s">
        <v>37</v>
      </c>
      <c r="H34" s="82" t="s">
        <v>113</v>
      </c>
      <c r="M34" s="82" t="s">
        <v>39</v>
      </c>
      <c r="N34" s="82" t="s">
        <v>38</v>
      </c>
    </row>
    <row r="35" spans="1:115" s="1" customFormat="1" x14ac:dyDescent="0.35">
      <c r="A35" s="40"/>
      <c r="B35" s="19"/>
      <c r="C35" s="19"/>
      <c r="D35" s="32"/>
      <c r="E35" s="20"/>
      <c r="F35" s="236" t="e">
        <f>C35/(E35*$C$30)</f>
        <v>#DIV/0!</v>
      </c>
      <c r="H35" s="225" t="e">
        <f>D35/(E35*$D$30)</f>
        <v>#DIV/0!</v>
      </c>
      <c r="M35" s="83" t="str">
        <f>IF($E$9="","...",IF($E$9&lt;&gt;"Acreditat TECNIO","80%","100%"))</f>
        <v>...</v>
      </c>
      <c r="N35" s="84" t="str">
        <f>IF($E$9="","...",+M35*E35*$C$30)</f>
        <v>...</v>
      </c>
    </row>
    <row r="36" spans="1:115" s="1" customFormat="1" x14ac:dyDescent="0.35">
      <c r="A36" s="40"/>
      <c r="B36" s="19"/>
      <c r="C36" s="19"/>
      <c r="D36" s="32"/>
      <c r="E36" s="20"/>
      <c r="F36" s="236" t="e">
        <f t="shared" ref="F36:F37" si="0">C36/(E36*$C$30)</f>
        <v>#DIV/0!</v>
      </c>
      <c r="H36" s="225" t="e">
        <f t="shared" ref="H36:H37" si="1">D36/(E36*$D$30)</f>
        <v>#DIV/0!</v>
      </c>
      <c r="M36" s="83" t="str">
        <f t="shared" ref="M36:M37" si="2">IF($E$9="","...",IF($E$9&lt;&gt;"Acreditat TECNIO","80%","100%"))</f>
        <v>...</v>
      </c>
      <c r="N36" s="84" t="str">
        <f t="shared" ref="N36:N37" si="3">IF($E$9="","...",+M36*E36*$C$30)</f>
        <v>...</v>
      </c>
    </row>
    <row r="37" spans="1:115" s="1" customFormat="1" x14ac:dyDescent="0.35">
      <c r="A37" s="40"/>
      <c r="B37" s="19"/>
      <c r="C37" s="19"/>
      <c r="D37" s="32"/>
      <c r="E37" s="20"/>
      <c r="F37" s="236" t="e">
        <f t="shared" si="0"/>
        <v>#DIV/0!</v>
      </c>
      <c r="H37" s="225" t="e">
        <f t="shared" si="1"/>
        <v>#DIV/0!</v>
      </c>
      <c r="M37" s="83" t="str">
        <f t="shared" si="2"/>
        <v>...</v>
      </c>
      <c r="N37" s="84" t="str">
        <f t="shared" si="3"/>
        <v>...</v>
      </c>
    </row>
    <row r="38" spans="1:115" s="1" customFormat="1" x14ac:dyDescent="0.35">
      <c r="A38" s="40"/>
      <c r="B38" s="85"/>
      <c r="C38" s="85"/>
      <c r="D38" s="33"/>
      <c r="E38" s="86"/>
      <c r="F38" s="34"/>
      <c r="H38" s="34"/>
      <c r="M38" s="87"/>
      <c r="N38" s="88"/>
    </row>
    <row r="39" spans="1:115" s="1" customFormat="1" x14ac:dyDescent="0.35">
      <c r="A39" s="40"/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1:115" s="1" customFormat="1" x14ac:dyDescent="0.35">
      <c r="A40" s="40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115" s="1" customFormat="1" ht="15" thickBot="1" x14ac:dyDescent="0.4">
      <c r="A41" s="40"/>
      <c r="B41" s="42" t="s">
        <v>3</v>
      </c>
      <c r="C41" s="91"/>
      <c r="D41" s="91"/>
      <c r="E41" s="92"/>
      <c r="F41" s="93"/>
      <c r="G41" s="93"/>
      <c r="H41" s="94"/>
      <c r="I41" s="23"/>
      <c r="J41" s="23"/>
      <c r="K41" s="23"/>
      <c r="L41" s="23"/>
      <c r="M41" s="23"/>
      <c r="N41" s="23"/>
      <c r="O41" s="23"/>
    </row>
    <row r="42" spans="1:115" s="1" customFormat="1" x14ac:dyDescent="0.35">
      <c r="A42" s="40"/>
      <c r="B42" s="95" t="s">
        <v>41</v>
      </c>
      <c r="C42" s="67"/>
      <c r="D42" s="67"/>
      <c r="E42" s="2"/>
      <c r="F42" s="77"/>
      <c r="G42" s="77"/>
      <c r="H42" s="96"/>
    </row>
    <row r="43" spans="1:115" s="1" customFormat="1" x14ac:dyDescent="0.35">
      <c r="A43" s="40"/>
      <c r="B43" s="95"/>
      <c r="C43" s="67"/>
      <c r="D43" s="67"/>
      <c r="E43" s="2"/>
      <c r="F43" s="77"/>
      <c r="G43" s="77"/>
      <c r="H43" s="96"/>
    </row>
    <row r="44" spans="1:115" s="49" customFormat="1" ht="30.75" customHeight="1" x14ac:dyDescent="0.35">
      <c r="A44" s="45"/>
      <c r="B44" s="46" t="s">
        <v>35</v>
      </c>
      <c r="C44" s="46" t="s">
        <v>0</v>
      </c>
      <c r="D44" s="47" t="s">
        <v>24</v>
      </c>
      <c r="E44" s="285" t="s">
        <v>18</v>
      </c>
      <c r="F44" s="286"/>
      <c r="G44" s="286"/>
      <c r="H44" s="287"/>
      <c r="I44" s="46" t="s">
        <v>26</v>
      </c>
      <c r="J44" s="47" t="s">
        <v>27</v>
      </c>
      <c r="K44" s="48" t="s">
        <v>20</v>
      </c>
      <c r="L44" s="48" t="s">
        <v>21</v>
      </c>
      <c r="M44" s="283" t="s">
        <v>108</v>
      </c>
      <c r="N44" s="284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</row>
    <row r="45" spans="1:115" x14ac:dyDescent="0.35">
      <c r="B45" s="3"/>
      <c r="C45" s="4"/>
      <c r="D45" s="50"/>
      <c r="E45" s="224"/>
      <c r="F45" s="189"/>
      <c r="G45" s="189"/>
      <c r="H45" s="190"/>
      <c r="I45" s="31"/>
      <c r="J45" s="52"/>
      <c r="K45" s="53">
        <f>IF(AND($E$9="Gran empresa",D45="Recerca"),Desplegables!$F$15,IF(AND($E$9="Gran empresa",D45="Desenvolupament"),Desplegables!$F$18,IF(AND($E$9="Mitjana empresa",D45="Recerca"),Desplegables!$F$14,IF(AND($E$9="Mitjana empresa",D45="Desenvolupament"),Desplegables!$F$17,IF(AND($E$9="Petita empresa",D45="Recerca"),Desplegables!$F$13,IF(AND($E$9="Petita empresa",D45="Desenvolupament"),Desplegables!$F$16,))))))</f>
        <v>0</v>
      </c>
      <c r="L45" s="54">
        <f>+K45*J45</f>
        <v>0</v>
      </c>
      <c r="M45" s="281"/>
      <c r="N45" s="282"/>
    </row>
    <row r="46" spans="1:115" x14ac:dyDescent="0.35">
      <c r="B46" s="3"/>
      <c r="C46" s="4"/>
      <c r="D46" s="50"/>
      <c r="E46" s="224"/>
      <c r="F46" s="189"/>
      <c r="G46" s="189"/>
      <c r="H46" s="190"/>
      <c r="I46" s="31"/>
      <c r="J46" s="52"/>
      <c r="K46" s="53">
        <f>IF(AND($E$9="Gran empresa",D46="Recerca"),Desplegables!$F$15,IF(AND($E$9="Gran empresa",D46="Desenvolupament"),Desplegables!$F$18,IF(AND($E$9="Mitjana empresa",D46="Recerca"),Desplegables!$F$14,IF(AND($E$9="Mitjana empresa",D46="Desenvolupament"),Desplegables!$F$17,IF(AND($E$9="Petita empresa",D46="Recerca"),Desplegables!$F$13,IF(AND($E$9="Petita empresa",D46="Desenvolupament"),Desplegables!$F$16,))))))</f>
        <v>0</v>
      </c>
      <c r="L46" s="54">
        <f>+K46*J46</f>
        <v>0</v>
      </c>
      <c r="M46" s="281"/>
      <c r="N46" s="282"/>
    </row>
    <row r="47" spans="1:115" s="1" customFormat="1" x14ac:dyDescent="0.35">
      <c r="A47" s="40"/>
      <c r="B47" s="3"/>
      <c r="C47" s="4"/>
      <c r="D47" s="50"/>
      <c r="E47" s="224"/>
      <c r="F47" s="189"/>
      <c r="G47" s="189"/>
      <c r="H47" s="190"/>
      <c r="I47" s="31"/>
      <c r="J47" s="52"/>
      <c r="K47" s="53">
        <f>IF(AND($E$9="Gran empresa",D47="Recerca"),Desplegables!$F$15,IF(AND($E$9="Gran empresa",D47="Desenvolupament"),Desplegables!$F$18,IF(AND($E$9="Mitjana empresa",D47="Recerca"),Desplegables!$F$14,IF(AND($E$9="Mitjana empresa",D47="Desenvolupament"),Desplegables!$F$17,IF(AND($E$9="Petita empresa",D47="Recerca"),Desplegables!$F$13,IF(AND($E$9="Petita empresa",D47="Desenvolupament"),Desplegables!$F$16,))))))</f>
        <v>0</v>
      </c>
      <c r="L47" s="54">
        <f>+K47*J47</f>
        <v>0</v>
      </c>
      <c r="M47" s="281"/>
      <c r="N47" s="282"/>
    </row>
    <row r="48" spans="1:115" s="1" customFormat="1" x14ac:dyDescent="0.35">
      <c r="A48" s="40"/>
      <c r="B48" s="55"/>
      <c r="C48" s="56"/>
      <c r="D48" s="56"/>
      <c r="E48" s="33"/>
      <c r="F48" s="97"/>
      <c r="G48" s="98"/>
      <c r="H48" s="56"/>
      <c r="I48" s="58"/>
      <c r="J48" s="59"/>
      <c r="K48" s="60"/>
      <c r="L48" s="58"/>
      <c r="M48" s="196"/>
      <c r="N48" s="197"/>
    </row>
    <row r="49" spans="1:115" x14ac:dyDescent="0.35">
      <c r="A49"/>
      <c r="B49" s="61"/>
      <c r="C49" s="61"/>
      <c r="D49" s="61"/>
      <c r="E49" s="329" t="s">
        <v>4</v>
      </c>
      <c r="F49" s="329"/>
      <c r="G49" s="329"/>
      <c r="H49" s="330"/>
      <c r="I49" s="99">
        <f>SUM(I45:I48)</f>
        <v>0</v>
      </c>
      <c r="J49" s="99">
        <f>SUM(J45:J48)</f>
        <v>0</v>
      </c>
      <c r="K49" s="66">
        <f>IF(J49=0,0,L49/J49)</f>
        <v>0</v>
      </c>
      <c r="L49" s="63">
        <f>SUM(L45:L48)</f>
        <v>0</v>
      </c>
    </row>
    <row r="50" spans="1:115" s="1" customFormat="1" x14ac:dyDescent="0.35">
      <c r="A50" s="40"/>
      <c r="B50" s="100"/>
      <c r="C50" s="67"/>
      <c r="D50" s="67"/>
      <c r="E50" s="101"/>
      <c r="F50" s="101"/>
      <c r="G50" s="101"/>
      <c r="H50" s="101"/>
      <c r="I50" s="192" t="str">
        <f>IF(SUM($I$45:$I$48)&gt;$F$83/2,"NOTA: El conjunt  de les despeses de la partida de col·laboracions externes no podrà superar el 50% del total de la despesa ","")</f>
        <v/>
      </c>
      <c r="J50" s="71" t="str">
        <f>IF(SUM($J$45:$J$48)&gt;$F$83/2,"REVISIÓ límit 50% del pressupost en Col·laboracions Externes","")</f>
        <v/>
      </c>
      <c r="K50" s="71"/>
      <c r="L50" s="72"/>
    </row>
    <row r="51" spans="1:115" s="1" customFormat="1" x14ac:dyDescent="0.35">
      <c r="A51" s="40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1:115" s="1" customFormat="1" ht="15" thickBot="1" x14ac:dyDescent="0.4">
      <c r="A52" s="40"/>
      <c r="B52" s="42" t="s">
        <v>2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15" s="1" customFormat="1" x14ac:dyDescent="0.35">
      <c r="A53" s="40"/>
      <c r="B53" s="95" t="s">
        <v>112</v>
      </c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1:115" s="1" customFormat="1" x14ac:dyDescent="0.35">
      <c r="A54" s="40"/>
      <c r="B54" s="95"/>
      <c r="C54" s="67"/>
      <c r="D54" s="67"/>
      <c r="E54" s="2"/>
      <c r="F54" s="77"/>
      <c r="G54" s="77"/>
      <c r="H54" s="96"/>
    </row>
    <row r="55" spans="1:115" s="49" customFormat="1" ht="30.75" customHeight="1" x14ac:dyDescent="0.35">
      <c r="A55" s="45"/>
      <c r="B55" s="46" t="s">
        <v>35</v>
      </c>
      <c r="C55" s="46" t="s">
        <v>0</v>
      </c>
      <c r="D55" s="47" t="s">
        <v>24</v>
      </c>
      <c r="E55" s="285" t="s">
        <v>18</v>
      </c>
      <c r="F55" s="286"/>
      <c r="G55" s="286"/>
      <c r="H55" s="287"/>
      <c r="I55" s="46" t="s">
        <v>26</v>
      </c>
      <c r="J55" s="47" t="s">
        <v>27</v>
      </c>
      <c r="K55" s="104" t="s">
        <v>20</v>
      </c>
      <c r="L55" s="104" t="s">
        <v>21</v>
      </c>
      <c r="M55" s="283" t="s">
        <v>108</v>
      </c>
      <c r="N55" s="284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</row>
    <row r="56" spans="1:115" x14ac:dyDescent="0.35">
      <c r="B56" s="3"/>
      <c r="C56" s="4"/>
      <c r="D56" s="105"/>
      <c r="E56" s="209"/>
      <c r="F56" s="189"/>
      <c r="G56" s="189"/>
      <c r="H56" s="191"/>
      <c r="I56" s="31"/>
      <c r="J56" s="52"/>
      <c r="K56" s="53">
        <f>IF(AND($E$9="Gran empresa",D56="Recerca"),Desplegables!$F$15,IF(AND($E$9="Gran empresa",D56="Desenvolupament"),Desplegables!$F$18,IF(AND($E$9="Mitjana empresa",D56="Recerca"),Desplegables!$F$14,IF(AND($E$9="Mitjana empresa",D56="Desenvolupament"),Desplegables!$F$17,IF(AND($E$9="Petita empresa",D56="Recerca"),Desplegables!$F$13,IF(AND($E$9="Petita empresa",D56="Desenvolupament"),Desplegables!$F$16,))))))</f>
        <v>0</v>
      </c>
      <c r="L56" s="54">
        <f>+K56*J56</f>
        <v>0</v>
      </c>
      <c r="M56" s="281"/>
      <c r="N56" s="282"/>
    </row>
    <row r="57" spans="1:115" x14ac:dyDescent="0.35">
      <c r="B57" s="3"/>
      <c r="C57" s="4"/>
      <c r="D57" s="105"/>
      <c r="E57" s="209"/>
      <c r="F57" s="189"/>
      <c r="G57" s="189"/>
      <c r="H57" s="191"/>
      <c r="I57" s="31"/>
      <c r="J57" s="52"/>
      <c r="K57" s="53">
        <f>IF(AND($E$9="Gran empresa",D57="Recerca"),Desplegables!$F$15,IF(AND($E$9="Gran empresa",D57="Desenvolupament"),Desplegables!$F$18,IF(AND($E$9="Mitjana empresa",D57="Recerca"),Desplegables!$F$14,IF(AND($E$9="Mitjana empresa",D57="Desenvolupament"),Desplegables!$F$17,IF(AND($E$9="Petita empresa",D57="Recerca"),Desplegables!$F$13,IF(AND($E$9="Petita empresa",D57="Desenvolupament"),Desplegables!$F$16,))))))</f>
        <v>0</v>
      </c>
      <c r="L57" s="54">
        <f>+K57*J57</f>
        <v>0</v>
      </c>
      <c r="M57" s="281"/>
      <c r="N57" s="282"/>
    </row>
    <row r="58" spans="1:115" x14ac:dyDescent="0.35">
      <c r="B58" s="3"/>
      <c r="C58" s="4"/>
      <c r="D58" s="105"/>
      <c r="E58" s="209"/>
      <c r="F58" s="189"/>
      <c r="G58" s="189"/>
      <c r="H58" s="191"/>
      <c r="I58" s="31"/>
      <c r="J58" s="52"/>
      <c r="K58" s="53">
        <f>IF(AND($E$9="Gran empresa",D58="Recerca"),Desplegables!$F$15,IF(AND($E$9="Gran empresa",D58="Desenvolupament"),Desplegables!$F$18,IF(AND($E$9="Mitjana empresa",D58="Recerca"),Desplegables!$F$14,IF(AND($E$9="Mitjana empresa",D58="Desenvolupament"),Desplegables!$F$17,IF(AND($E$9="Petita empresa",D58="Recerca"),Desplegables!$F$13,IF(AND($E$9="Petita empresa",D58="Desenvolupament"),Desplegables!$F$16,))))))</f>
        <v>0</v>
      </c>
      <c r="L58" s="54">
        <f>+K58*J58</f>
        <v>0</v>
      </c>
      <c r="M58" s="281"/>
      <c r="N58" s="282"/>
    </row>
    <row r="59" spans="1:115" x14ac:dyDescent="0.35">
      <c r="B59" s="55"/>
      <c r="C59" s="56"/>
      <c r="D59" s="106"/>
      <c r="E59" s="33"/>
      <c r="F59" s="97"/>
      <c r="G59" s="97"/>
      <c r="H59" s="107"/>
      <c r="I59" s="58"/>
      <c r="J59" s="59"/>
      <c r="K59" s="60"/>
      <c r="L59" s="58"/>
      <c r="M59" s="196"/>
      <c r="N59" s="197"/>
    </row>
    <row r="60" spans="1:115" x14ac:dyDescent="0.35">
      <c r="B60" s="108"/>
      <c r="C60" s="108"/>
      <c r="D60" s="61"/>
      <c r="E60" s="328" t="s">
        <v>4</v>
      </c>
      <c r="F60" s="328"/>
      <c r="G60" s="328"/>
      <c r="H60" s="328"/>
      <c r="I60" s="109">
        <f>SUM(I56:I59)</f>
        <v>0</v>
      </c>
      <c r="J60" s="110">
        <f>SUM(J56:J59)</f>
        <v>0</v>
      </c>
      <c r="K60" s="66">
        <f>IF(J60=0,0,L60/J60)</f>
        <v>0</v>
      </c>
      <c r="L60" s="63">
        <f>SUM(L56:L59)</f>
        <v>0</v>
      </c>
    </row>
    <row r="61" spans="1:115" s="1" customFormat="1" x14ac:dyDescent="0.35">
      <c r="A61" s="40"/>
      <c r="B61" s="100"/>
      <c r="C61" s="67"/>
      <c r="D61" s="67"/>
      <c r="E61" s="101"/>
      <c r="F61" s="101"/>
      <c r="G61" s="101"/>
      <c r="H61" s="101"/>
      <c r="I61" s="70"/>
      <c r="J61" s="71"/>
      <c r="K61" s="71"/>
      <c r="L61" s="72"/>
    </row>
    <row r="62" spans="1:115" s="1" customFormat="1" x14ac:dyDescent="0.35">
      <c r="A62" s="40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</row>
    <row r="63" spans="1:115" s="1" customFormat="1" ht="15" thickBot="1" x14ac:dyDescent="0.4">
      <c r="A63" s="40"/>
      <c r="B63" s="42" t="s">
        <v>19</v>
      </c>
      <c r="C63" s="23"/>
      <c r="D63" s="23"/>
      <c r="E63" s="23"/>
      <c r="F63" s="23"/>
      <c r="G63" s="23"/>
      <c r="H63" s="111"/>
      <c r="I63" s="23"/>
      <c r="J63" s="23"/>
      <c r="K63" s="23"/>
      <c r="L63" s="23"/>
      <c r="M63" s="23"/>
      <c r="N63" s="23"/>
    </row>
    <row r="64" spans="1:115" s="1" customFormat="1" x14ac:dyDescent="0.35">
      <c r="A64" s="40"/>
      <c r="B64" s="112" t="s">
        <v>179</v>
      </c>
      <c r="H64" s="113"/>
    </row>
    <row r="65" spans="1:115" s="1" customFormat="1" x14ac:dyDescent="0.35">
      <c r="A65" s="40"/>
      <c r="B65" s="41"/>
      <c r="H65" s="113"/>
    </row>
    <row r="66" spans="1:115" s="49" customFormat="1" ht="30.75" customHeight="1" x14ac:dyDescent="0.35">
      <c r="A66" s="45"/>
      <c r="B66" s="10"/>
      <c r="C66" s="46" t="s">
        <v>0</v>
      </c>
      <c r="D66" s="47" t="s">
        <v>24</v>
      </c>
      <c r="E66" s="285" t="s">
        <v>18</v>
      </c>
      <c r="F66" s="286"/>
      <c r="G66" s="286"/>
      <c r="H66" s="287"/>
      <c r="I66" s="46" t="s">
        <v>26</v>
      </c>
      <c r="J66" s="47" t="s">
        <v>27</v>
      </c>
      <c r="K66" s="104" t="s">
        <v>20</v>
      </c>
      <c r="L66" s="104" t="s">
        <v>21</v>
      </c>
      <c r="M66" s="283" t="s">
        <v>108</v>
      </c>
      <c r="N66" s="28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</row>
    <row r="67" spans="1:115" ht="27.75" customHeight="1" x14ac:dyDescent="0.35">
      <c r="B67" s="1"/>
      <c r="C67" s="4" t="s">
        <v>29</v>
      </c>
      <c r="D67" s="114"/>
      <c r="E67" s="331" t="s">
        <v>258</v>
      </c>
      <c r="F67" s="332"/>
      <c r="G67" s="332"/>
      <c r="H67" s="333"/>
      <c r="I67" s="31"/>
      <c r="J67" s="52"/>
      <c r="K67" s="115">
        <f>IF(AND($E$9="Gran empresa",D67="Genèric"),Desplegables!$F$22,IF(AND($E$9="Mitjana empresa",D67="Genèric"),Desplegables!$F$22,IF(AND($E$9="Petita empresa",D67="Genèric"),Desplegables!$F$22,IF(AND($E$9="Acreditat TECNIO",D67="Genèric"),Desplegables!$F$22,))))</f>
        <v>0</v>
      </c>
      <c r="L67" s="116">
        <f>+J67*K67</f>
        <v>0</v>
      </c>
      <c r="M67" s="281"/>
      <c r="N67" s="282"/>
    </row>
    <row r="68" spans="1:115" x14ac:dyDescent="0.35">
      <c r="B68" s="1"/>
      <c r="C68" s="55"/>
      <c r="D68" s="106"/>
      <c r="E68" s="33"/>
      <c r="F68" s="97"/>
      <c r="G68" s="97"/>
      <c r="H68" s="107"/>
      <c r="I68" s="58"/>
      <c r="J68" s="117"/>
      <c r="K68" s="118"/>
      <c r="L68" s="119"/>
      <c r="M68" s="196"/>
      <c r="N68" s="197"/>
    </row>
    <row r="69" spans="1:115" x14ac:dyDescent="0.35">
      <c r="B69" s="100"/>
      <c r="C69" s="108"/>
      <c r="D69" s="108"/>
      <c r="E69" s="329" t="s">
        <v>4</v>
      </c>
      <c r="F69" s="329"/>
      <c r="G69" s="329"/>
      <c r="H69" s="330"/>
      <c r="I69" s="99">
        <f>SUM(I67:I68)</f>
        <v>0</v>
      </c>
      <c r="J69" s="120">
        <f>SUM(J67:J68)</f>
        <v>0</v>
      </c>
      <c r="K69" s="121">
        <f>IF(J69=0,0,L69/J69)</f>
        <v>0</v>
      </c>
      <c r="L69" s="122">
        <f>SUM(L67:L68)</f>
        <v>0</v>
      </c>
    </row>
    <row r="70" spans="1:115" s="1" customFormat="1" x14ac:dyDescent="0.35">
      <c r="A70" s="40"/>
      <c r="I70" s="123" t="str">
        <f>IF(SUM(I67:I68)&gt;3000,"NOTA: Es permet un import màxim de 1.500 euros","")</f>
        <v/>
      </c>
      <c r="J70" s="1" t="str">
        <f>IF(SUM(J67:J68)&gt;3000,"NOTA: Es permet un import màxim de 1.500 euros","")</f>
        <v/>
      </c>
      <c r="L70" s="123"/>
    </row>
    <row r="71" spans="1:115" x14ac:dyDescent="0.35">
      <c r="B71" s="1"/>
      <c r="C71" s="1"/>
      <c r="D71" s="1"/>
      <c r="E71" s="1"/>
      <c r="F71" s="1"/>
      <c r="G71" s="1"/>
      <c r="H71" s="113"/>
      <c r="I71" s="1"/>
      <c r="J71" s="1"/>
      <c r="K71" s="1"/>
      <c r="L71" s="123"/>
    </row>
    <row r="72" spans="1:115" ht="15" thickBot="1" x14ac:dyDescent="0.4">
      <c r="B72" s="124"/>
      <c r="C72" s="125" t="s">
        <v>5</v>
      </c>
      <c r="D72" s="125"/>
      <c r="E72" s="126"/>
      <c r="F72" s="127"/>
      <c r="G72" s="127"/>
      <c r="H72" s="126"/>
      <c r="I72" s="23"/>
      <c r="J72" s="23"/>
      <c r="K72" s="23"/>
      <c r="L72" s="128"/>
      <c r="M72" s="23"/>
    </row>
    <row r="73" spans="1:115" s="49" customFormat="1" ht="30.75" customHeight="1" thickBot="1" x14ac:dyDescent="0.4">
      <c r="A73" s="45"/>
      <c r="B73" s="10"/>
      <c r="C73" s="10"/>
      <c r="D73" s="10"/>
      <c r="E73" s="10"/>
      <c r="F73" s="324" t="s">
        <v>26</v>
      </c>
      <c r="G73" s="325"/>
      <c r="H73" s="325"/>
      <c r="I73" s="326"/>
      <c r="J73" s="335" t="s">
        <v>27</v>
      </c>
      <c r="K73" s="335"/>
      <c r="L73" s="335"/>
      <c r="M73" s="129" t="s">
        <v>21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</row>
    <row r="74" spans="1:115" x14ac:dyDescent="0.35">
      <c r="B74" s="1"/>
      <c r="C74" s="288" t="s">
        <v>7</v>
      </c>
      <c r="D74" s="289"/>
      <c r="E74" s="130" t="s">
        <v>1</v>
      </c>
      <c r="F74" s="294">
        <f>+SUMIFS($I$23:$I$26,$C$23:$C$26,$C$74)</f>
        <v>0</v>
      </c>
      <c r="G74" s="294"/>
      <c r="H74" s="294"/>
      <c r="I74" s="327">
        <f>+SUM($F$74:$F$77)</f>
        <v>0</v>
      </c>
      <c r="J74" s="131">
        <f>+SUMIFS($J$23:$J$26,$D$23:$D$26,$C$74)</f>
        <v>0</v>
      </c>
      <c r="K74" s="336">
        <f>+SUM($J$74:$J$77)</f>
        <v>0</v>
      </c>
      <c r="L74" s="336"/>
      <c r="M74" s="132">
        <f>+SUMIFS(L23:L26,D23:D26,C74)</f>
        <v>0</v>
      </c>
    </row>
    <row r="75" spans="1:115" x14ac:dyDescent="0.35">
      <c r="B75" s="1"/>
      <c r="C75" s="290"/>
      <c r="D75" s="291"/>
      <c r="E75" s="130" t="s">
        <v>3</v>
      </c>
      <c r="F75" s="294">
        <f>+SUMIFS($I$45:$I$48,$C$45:$C$48,$C$74)</f>
        <v>0</v>
      </c>
      <c r="G75" s="294"/>
      <c r="H75" s="294"/>
      <c r="I75" s="295"/>
      <c r="J75" s="133">
        <f>+SUMIFS($J$45:$J$48,$D$45:$D$48,$C$74)</f>
        <v>0</v>
      </c>
      <c r="K75" s="337"/>
      <c r="L75" s="337"/>
      <c r="M75" s="134">
        <f>+SUMIFS(L45:L48,D45:D48,C74)</f>
        <v>0</v>
      </c>
    </row>
    <row r="76" spans="1:115" x14ac:dyDescent="0.35">
      <c r="B76" s="1"/>
      <c r="C76" s="290"/>
      <c r="D76" s="291"/>
      <c r="E76" s="130" t="s">
        <v>2</v>
      </c>
      <c r="F76" s="294">
        <f>+SUMIFS($I$56:$I$59,$C$56:$C$59,$C$74)</f>
        <v>0</v>
      </c>
      <c r="G76" s="294"/>
      <c r="H76" s="294"/>
      <c r="I76" s="295"/>
      <c r="J76" s="133">
        <f>+SUMIFS($J$56:$J$59,$D$56:$D$59,$C$74)</f>
        <v>0</v>
      </c>
      <c r="K76" s="337"/>
      <c r="L76" s="337"/>
      <c r="M76" s="134">
        <f>+SUMIFS(L56:L59,D56:D59,C74)</f>
        <v>0</v>
      </c>
    </row>
    <row r="77" spans="1:115" x14ac:dyDescent="0.35">
      <c r="B77" s="1"/>
      <c r="C77" s="292"/>
      <c r="D77" s="293"/>
      <c r="E77" s="130" t="s">
        <v>14</v>
      </c>
      <c r="F77" s="294">
        <f>+F74*Desplegables!$E$24</f>
        <v>0</v>
      </c>
      <c r="G77" s="294"/>
      <c r="H77" s="294"/>
      <c r="I77" s="295"/>
      <c r="J77" s="133">
        <f>+J74*Desplegables!$E$24</f>
        <v>0</v>
      </c>
      <c r="K77" s="337"/>
      <c r="L77" s="337"/>
      <c r="M77" s="134">
        <f>+M74*Desplegables!$E$24</f>
        <v>0</v>
      </c>
    </row>
    <row r="78" spans="1:115" x14ac:dyDescent="0.35">
      <c r="B78" s="1"/>
      <c r="C78" s="288" t="s">
        <v>6</v>
      </c>
      <c r="D78" s="289"/>
      <c r="E78" s="130" t="s">
        <v>1</v>
      </c>
      <c r="F78" s="294">
        <f>+SUMIFS($I$23:$I$26,$C$23:$C$26,$C$78)</f>
        <v>0</v>
      </c>
      <c r="G78" s="294"/>
      <c r="H78" s="294"/>
      <c r="I78" s="295">
        <f>+SUM($F$78:$F$81)</f>
        <v>0</v>
      </c>
      <c r="J78" s="133">
        <f>+SUMIFS($J$23:$J$26,$D$23:$D$26,$C$78)</f>
        <v>0</v>
      </c>
      <c r="K78" s="337">
        <f>+SUM($J$78:$J$81)</f>
        <v>0</v>
      </c>
      <c r="L78" s="337"/>
      <c r="M78" s="134">
        <f>+SUMIFS(L23:L26,D23:D26,C78)</f>
        <v>0</v>
      </c>
    </row>
    <row r="79" spans="1:115" x14ac:dyDescent="0.35">
      <c r="B79" s="1"/>
      <c r="C79" s="290"/>
      <c r="D79" s="291"/>
      <c r="E79" s="130" t="s">
        <v>3</v>
      </c>
      <c r="F79" s="294">
        <f>+SUMIFS($I$45:$I$48,$C$45:$C$48,$C$78)</f>
        <v>0</v>
      </c>
      <c r="G79" s="294"/>
      <c r="H79" s="294"/>
      <c r="I79" s="295"/>
      <c r="J79" s="133">
        <f>+SUMIFS($J$45:$J$48,$D$45:$D$48,$C$78)</f>
        <v>0</v>
      </c>
      <c r="K79" s="337"/>
      <c r="L79" s="337"/>
      <c r="M79" s="134">
        <f>+SUMIFS(L45:L48,D45:D48,C78)</f>
        <v>0</v>
      </c>
    </row>
    <row r="80" spans="1:115" x14ac:dyDescent="0.35">
      <c r="B80" s="1"/>
      <c r="C80" s="290"/>
      <c r="D80" s="291"/>
      <c r="E80" s="130" t="s">
        <v>2</v>
      </c>
      <c r="F80" s="294">
        <f>+SUMIFS($I$56:$I$59,$C$56:$C$59,$C$78)</f>
        <v>0</v>
      </c>
      <c r="G80" s="294"/>
      <c r="H80" s="294"/>
      <c r="I80" s="295"/>
      <c r="J80" s="133">
        <f>+SUMIFS($J$56:$J$59,$D$56:$D$59,$C$78)</f>
        <v>0</v>
      </c>
      <c r="K80" s="337"/>
      <c r="L80" s="337"/>
      <c r="M80" s="134">
        <f>+SUMIFS(L56:L59,D56:D59,C78)</f>
        <v>0</v>
      </c>
    </row>
    <row r="81" spans="2:13" x14ac:dyDescent="0.35">
      <c r="B81" s="1"/>
      <c r="C81" s="292"/>
      <c r="D81" s="293"/>
      <c r="E81" s="130" t="s">
        <v>14</v>
      </c>
      <c r="F81" s="294">
        <f>+F78*Desplegables!$E$24</f>
        <v>0</v>
      </c>
      <c r="G81" s="294"/>
      <c r="H81" s="294"/>
      <c r="I81" s="295"/>
      <c r="J81" s="133">
        <f>+J78*Desplegables!$E$24</f>
        <v>0</v>
      </c>
      <c r="K81" s="337"/>
      <c r="L81" s="337"/>
      <c r="M81" s="134">
        <f>+M78*Desplegables!$E$24</f>
        <v>0</v>
      </c>
    </row>
    <row r="82" spans="2:13" ht="15" thickBot="1" x14ac:dyDescent="0.4">
      <c r="B82" s="1"/>
      <c r="C82" s="296" t="s">
        <v>29</v>
      </c>
      <c r="D82" s="297"/>
      <c r="E82" s="135" t="s">
        <v>30</v>
      </c>
      <c r="F82" s="298">
        <f>+SUMIFS($I$67:$I$68,$C$67:$C$68,$C$82)</f>
        <v>0</v>
      </c>
      <c r="G82" s="298"/>
      <c r="H82" s="298"/>
      <c r="I82" s="136">
        <f>$F$82</f>
        <v>0</v>
      </c>
      <c r="J82" s="137">
        <f>+SUMIFS($J$67:$J$68,$D$67:$D$68,$C$82)</f>
        <v>0</v>
      </c>
      <c r="K82" s="338">
        <f>$J$82</f>
        <v>0</v>
      </c>
      <c r="L82" s="339"/>
      <c r="M82" s="138">
        <f>+SUM(L67:L68)</f>
        <v>0</v>
      </c>
    </row>
    <row r="83" spans="2:13" ht="15.5" x14ac:dyDescent="0.35">
      <c r="B83" s="1"/>
      <c r="C83" s="1"/>
      <c r="D83" s="1"/>
      <c r="E83" s="139" t="s">
        <v>40</v>
      </c>
      <c r="F83" s="299">
        <f>SUM($F$74:$F$82)</f>
        <v>0</v>
      </c>
      <c r="G83" s="300"/>
      <c r="H83" s="300"/>
      <c r="I83" s="301"/>
      <c r="J83" s="340">
        <f>SUM($K$74:$K$82)</f>
        <v>0</v>
      </c>
      <c r="K83" s="341"/>
      <c r="L83" s="341"/>
      <c r="M83" s="140">
        <f>IF(AND(E9&lt;&gt;"Acreditat TECNIO",SUM(M74:M82)&gt;Desplegables!H19),Desplegables!H19,SUM(M74:M82))</f>
        <v>0</v>
      </c>
    </row>
    <row r="84" spans="2:13" ht="15.5" x14ac:dyDescent="0.35">
      <c r="B84" s="1"/>
      <c r="C84" s="1"/>
      <c r="D84" s="1"/>
      <c r="E84" s="139"/>
      <c r="F84" s="306"/>
      <c r="G84" s="306"/>
      <c r="H84" s="306"/>
      <c r="I84" s="306"/>
      <c r="J84" s="334"/>
      <c r="K84" s="334"/>
      <c r="L84" s="334"/>
      <c r="M84" s="141" t="str">
        <f>IF($M$83=250000,"NOTA: Ajut limitat per superar màxim establert","")</f>
        <v/>
      </c>
    </row>
    <row r="85" spans="2:13" ht="15.5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41"/>
    </row>
    <row r="86" spans="2:13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3" x14ac:dyDescent="0.35">
      <c r="B87" s="1"/>
      <c r="C87" s="142" t="s">
        <v>107</v>
      </c>
      <c r="D87" s="25"/>
      <c r="E87" s="25"/>
      <c r="F87" s="25"/>
      <c r="G87" s="25"/>
      <c r="H87" s="25"/>
      <c r="I87" s="25"/>
      <c r="J87" s="1"/>
      <c r="K87" s="1"/>
      <c r="L87" s="1"/>
    </row>
    <row r="88" spans="2:13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3" ht="15" thickBot="1" x14ac:dyDescent="0.4">
      <c r="B89" s="1"/>
      <c r="C89" s="302" t="s">
        <v>126</v>
      </c>
      <c r="D89" s="302"/>
      <c r="E89" s="302"/>
      <c r="F89" s="302" t="s">
        <v>83</v>
      </c>
      <c r="G89" s="302"/>
      <c r="H89" s="302"/>
      <c r="I89" s="302"/>
      <c r="J89" s="1"/>
      <c r="K89" s="1"/>
      <c r="L89" s="1"/>
    </row>
    <row r="90" spans="2:13" ht="15.5" x14ac:dyDescent="0.35">
      <c r="B90" s="1"/>
      <c r="C90" s="303">
        <f>IF(AND($E$8="Gran empresa",$C$74="Recerca"),$I$74,IF(AND($E$8="Mitjana empresa",$C$74="Recerca"),$I$74,IF(AND($E$8="Petita empresa",$C$74="Recerca"),$I$74,IF($E$8="Acreditat TECNIO",0,))))</f>
        <v>0</v>
      </c>
      <c r="D90" s="303"/>
      <c r="E90" s="303"/>
      <c r="F90" s="303">
        <f>IF(AND($E$8="Gran empresa",$C$78="Desenvolupament"),$I$78,IF(AND($E$8="Mitjana empresa",$C$78="Desenvolupament"),$I$78,IF(AND($E$8="Petita empresa",$C$78="Desenvolupament"),$I$78,IF($E$8="Acreditat TECNIO",0,))))</f>
        <v>0</v>
      </c>
      <c r="G90" s="304"/>
      <c r="H90" s="304"/>
      <c r="I90" s="304"/>
      <c r="J90" s="1"/>
      <c r="K90" s="1"/>
      <c r="L90" s="1"/>
    </row>
    <row r="91" spans="2:13" ht="15" thickBot="1" x14ac:dyDescent="0.4">
      <c r="B91" s="1"/>
      <c r="C91" s="302" t="s">
        <v>89</v>
      </c>
      <c r="D91" s="302"/>
      <c r="E91" s="302"/>
      <c r="F91" s="302" t="s">
        <v>82</v>
      </c>
      <c r="G91" s="302"/>
      <c r="H91" s="302"/>
      <c r="I91" s="302"/>
      <c r="J91" s="1"/>
      <c r="K91" s="1"/>
      <c r="L91" s="1"/>
    </row>
    <row r="92" spans="2:13" ht="15.5" x14ac:dyDescent="0.35">
      <c r="B92" s="1"/>
      <c r="C92" s="305">
        <f>IF($C$82="Genèric",$I$82)</f>
        <v>0</v>
      </c>
      <c r="D92" s="305"/>
      <c r="E92" s="305"/>
      <c r="F92" s="303">
        <f>IF($E$8="Acreditat TECNIO",SUM($I$74+$I$78),0)</f>
        <v>0</v>
      </c>
      <c r="G92" s="304"/>
      <c r="H92" s="304"/>
      <c r="I92" s="304"/>
      <c r="J92" s="1"/>
      <c r="K92" s="1"/>
      <c r="L92" s="1"/>
    </row>
    <row r="93" spans="2:13" ht="15" thickBot="1" x14ac:dyDescent="0.4">
      <c r="B93" s="1"/>
      <c r="C93" s="1"/>
      <c r="D93" s="1"/>
      <c r="E93" s="1"/>
      <c r="F93" s="302" t="s">
        <v>81</v>
      </c>
      <c r="G93" s="302"/>
      <c r="H93" s="302"/>
      <c r="I93" s="302"/>
      <c r="J93" s="1"/>
      <c r="K93" s="1"/>
      <c r="L93" s="1"/>
    </row>
    <row r="94" spans="2:13" ht="15.5" x14ac:dyDescent="0.35">
      <c r="B94" s="1"/>
      <c r="C94" s="1"/>
      <c r="D94" s="1"/>
      <c r="E94" s="1"/>
      <c r="F94" s="303">
        <f>$F$83</f>
        <v>0</v>
      </c>
      <c r="G94" s="304"/>
      <c r="H94" s="304"/>
      <c r="I94" s="304"/>
      <c r="J94" s="1"/>
      <c r="K94" s="1"/>
      <c r="L94" s="1"/>
    </row>
    <row r="95" spans="2:13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3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2:12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2:12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2:12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2:12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2:12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2:12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2:12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2:12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2:12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2:12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2:12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2:12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2:12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2:12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2:12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2:12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2:12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2:12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2:12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2:12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2:12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2:12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2:12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2:12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2:12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2:12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2:12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2:12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2:12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2:12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2:12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2:12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2:12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2:12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2:12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2:12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2:12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2:12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2:12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2:12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2:12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2:12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2:12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2:12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2:12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2:12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2:12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2:12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2:12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2:12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2:12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2:12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2:12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2:12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2:12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2:12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2:12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2:12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2:12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2:12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2:12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2:12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2:12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2:12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2:12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2:12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2:12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2:12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2:12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2:12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2:12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2:12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2:12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2:12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2:12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2:12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2:12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2:12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2:12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2:12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2:12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2:12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2:12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2:12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2:12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2:12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2:12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2:12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2:12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2:12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2:12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2:12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2:12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2:12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2:12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2:12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2:12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2:12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2:12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2:12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2:12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2:12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2:12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2:12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2:12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2:12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2:12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2:12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2:12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2:12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2:12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2:12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2:12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2:12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2:12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2:12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2:12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2:12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2:12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2:12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2:12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2:12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2:12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2:12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2:12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2:12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2:12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2:12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2:12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2:12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2:12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2:12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2:12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2:12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2:12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2:12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2:12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2:12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2:12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2:12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2:12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2:12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2:12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2:12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2:12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2:12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2:12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2:12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2:12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2:12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2:12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2:12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2:12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2:12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2:12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2:12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2:12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2:12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2:12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2:12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2:12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2:12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2:12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2:12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2:12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2:12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2:12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2:12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2:12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2:12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2:12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2:12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2:12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2:12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2:12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2:12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2:12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2:12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2:12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2:12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2:12" x14ac:dyDescent="0.35"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2:12" x14ac:dyDescent="0.35"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3:12" x14ac:dyDescent="0.35"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3:12" x14ac:dyDescent="0.35"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3:12" x14ac:dyDescent="0.35"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3:12" x14ac:dyDescent="0.35"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3:12" x14ac:dyDescent="0.35"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3:12" x14ac:dyDescent="0.35"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3:12" x14ac:dyDescent="0.35"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3:12" x14ac:dyDescent="0.35"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3:12" x14ac:dyDescent="0.35"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3:12" x14ac:dyDescent="0.35"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3:12" x14ac:dyDescent="0.35"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3:12" x14ac:dyDescent="0.35"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3:12" x14ac:dyDescent="0.35"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3:12" x14ac:dyDescent="0.35"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3:12" x14ac:dyDescent="0.35"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3:12" x14ac:dyDescent="0.35"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3:12" x14ac:dyDescent="0.35"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3:12" x14ac:dyDescent="0.35"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3:12" x14ac:dyDescent="0.35"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3:12" x14ac:dyDescent="0.35"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3:12" x14ac:dyDescent="0.35"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3:12" x14ac:dyDescent="0.35"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3:12" x14ac:dyDescent="0.35"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3:12" x14ac:dyDescent="0.35"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3:12" x14ac:dyDescent="0.35"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3:12" x14ac:dyDescent="0.35"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3:12" x14ac:dyDescent="0.35"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3:12" x14ac:dyDescent="0.35"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3:12" x14ac:dyDescent="0.35"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3:12" x14ac:dyDescent="0.35"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3:12" x14ac:dyDescent="0.35"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3:12" x14ac:dyDescent="0.35"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3:12" x14ac:dyDescent="0.35"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3:12" x14ac:dyDescent="0.35"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3:12" x14ac:dyDescent="0.35"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3:12" x14ac:dyDescent="0.35"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3:12" x14ac:dyDescent="0.35"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3:12" x14ac:dyDescent="0.35"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3:12" x14ac:dyDescent="0.35"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3:12" x14ac:dyDescent="0.35"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3:12" x14ac:dyDescent="0.35"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3:12" x14ac:dyDescent="0.35"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3:12" x14ac:dyDescent="0.35"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3:12" x14ac:dyDescent="0.35"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3:12" x14ac:dyDescent="0.35"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3:12" x14ac:dyDescent="0.35"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3:12" x14ac:dyDescent="0.35"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3:12" x14ac:dyDescent="0.35"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3:12" x14ac:dyDescent="0.35"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3:12" x14ac:dyDescent="0.35"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3:12" x14ac:dyDescent="0.35"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3:12" x14ac:dyDescent="0.35"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3:12" x14ac:dyDescent="0.35"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3:12" x14ac:dyDescent="0.35"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3:12" x14ac:dyDescent="0.35"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3:12" x14ac:dyDescent="0.35"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3:12" x14ac:dyDescent="0.35"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3:12" x14ac:dyDescent="0.35"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3:12" x14ac:dyDescent="0.35"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3:12" x14ac:dyDescent="0.35"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3:12" x14ac:dyDescent="0.35"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3:12" x14ac:dyDescent="0.35"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3:12" x14ac:dyDescent="0.35"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3:12" x14ac:dyDescent="0.35"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3:12" x14ac:dyDescent="0.35"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3:12" x14ac:dyDescent="0.35"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3:12" x14ac:dyDescent="0.35"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3:12" x14ac:dyDescent="0.35"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3:12" x14ac:dyDescent="0.35"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3:12" x14ac:dyDescent="0.35"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3:12" x14ac:dyDescent="0.35"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3:12" x14ac:dyDescent="0.35"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3:12" x14ac:dyDescent="0.35"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3:12" x14ac:dyDescent="0.35"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3:12" x14ac:dyDescent="0.35"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3:12" x14ac:dyDescent="0.35"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3:12" x14ac:dyDescent="0.35"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3:12" x14ac:dyDescent="0.35"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3:12" x14ac:dyDescent="0.35"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3:12" x14ac:dyDescent="0.35"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3:12" x14ac:dyDescent="0.35"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3:12" x14ac:dyDescent="0.35"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3:12" x14ac:dyDescent="0.35"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3:12" x14ac:dyDescent="0.35"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3:12" x14ac:dyDescent="0.35"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3:12" x14ac:dyDescent="0.35"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3:12" x14ac:dyDescent="0.35"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3:12" x14ac:dyDescent="0.35"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3:12" x14ac:dyDescent="0.35"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3:12" x14ac:dyDescent="0.35"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3:12" x14ac:dyDescent="0.35"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3:12" x14ac:dyDescent="0.35"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3:12" x14ac:dyDescent="0.35"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3:12" x14ac:dyDescent="0.35"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3:12" x14ac:dyDescent="0.35"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3:12" x14ac:dyDescent="0.35"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3:12" x14ac:dyDescent="0.35"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3:12" x14ac:dyDescent="0.35"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3:12" x14ac:dyDescent="0.35"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3:12" x14ac:dyDescent="0.35"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3:12" x14ac:dyDescent="0.35"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3:12" x14ac:dyDescent="0.35"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3:12" x14ac:dyDescent="0.35"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3:12" x14ac:dyDescent="0.35"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3:12" x14ac:dyDescent="0.35"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3:12" x14ac:dyDescent="0.35"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3:12" x14ac:dyDescent="0.35"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3:12" x14ac:dyDescent="0.35"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3:12" x14ac:dyDescent="0.35"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3:12" x14ac:dyDescent="0.35"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3:12" x14ac:dyDescent="0.35"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3:12" x14ac:dyDescent="0.35"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3:12" x14ac:dyDescent="0.35"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3:12" x14ac:dyDescent="0.35"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3:12" x14ac:dyDescent="0.35"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3:12" x14ac:dyDescent="0.35"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3:12" x14ac:dyDescent="0.35"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3:12" x14ac:dyDescent="0.35"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3:12" x14ac:dyDescent="0.35"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3:12" x14ac:dyDescent="0.35"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3:12" x14ac:dyDescent="0.35"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3:12" x14ac:dyDescent="0.35"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3:12" x14ac:dyDescent="0.35"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3:12" x14ac:dyDescent="0.35"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3:12" x14ac:dyDescent="0.35"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3:12" x14ac:dyDescent="0.35"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3:12" x14ac:dyDescent="0.35"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3:12" x14ac:dyDescent="0.35"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3:12" x14ac:dyDescent="0.35"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3:12" x14ac:dyDescent="0.35"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3:12" x14ac:dyDescent="0.35"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3:12" x14ac:dyDescent="0.35"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3:12" x14ac:dyDescent="0.35"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3:12" x14ac:dyDescent="0.35"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3:12" x14ac:dyDescent="0.35"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3:12" x14ac:dyDescent="0.35"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3:12" x14ac:dyDescent="0.35"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3:12" x14ac:dyDescent="0.35"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3:12" x14ac:dyDescent="0.35"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3:12" x14ac:dyDescent="0.35"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3:12" x14ac:dyDescent="0.35"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3:12" x14ac:dyDescent="0.35"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3:12" x14ac:dyDescent="0.35"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3:12" x14ac:dyDescent="0.35"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3:12" x14ac:dyDescent="0.35"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3:12" x14ac:dyDescent="0.35"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3:12" x14ac:dyDescent="0.35"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3:12" x14ac:dyDescent="0.35"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3:12" x14ac:dyDescent="0.35"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3:12" x14ac:dyDescent="0.35"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3:12" x14ac:dyDescent="0.35"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3:12" x14ac:dyDescent="0.35"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3:12" x14ac:dyDescent="0.35"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3:12" x14ac:dyDescent="0.35"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3:12" x14ac:dyDescent="0.35"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3:12" x14ac:dyDescent="0.35"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3:12" x14ac:dyDescent="0.35"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3:12" x14ac:dyDescent="0.35"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3:12" x14ac:dyDescent="0.35"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3:12" x14ac:dyDescent="0.35"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3:12" x14ac:dyDescent="0.35"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3:12" x14ac:dyDescent="0.35"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3:12" x14ac:dyDescent="0.35"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3:12" x14ac:dyDescent="0.35"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3:12" x14ac:dyDescent="0.35"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3:12" x14ac:dyDescent="0.35"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3:12" x14ac:dyDescent="0.35"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3:12" x14ac:dyDescent="0.35"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3:12" x14ac:dyDescent="0.35"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3:12" x14ac:dyDescent="0.35"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3:12" x14ac:dyDescent="0.35"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3:12" x14ac:dyDescent="0.35"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3:12" x14ac:dyDescent="0.35"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3:12" x14ac:dyDescent="0.35"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3:12" x14ac:dyDescent="0.35"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3:12" x14ac:dyDescent="0.35"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3:12" x14ac:dyDescent="0.35"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3:12" x14ac:dyDescent="0.35"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3:12" x14ac:dyDescent="0.35"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3:12" x14ac:dyDescent="0.35"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3:12" x14ac:dyDescent="0.35"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3:12" x14ac:dyDescent="0.35"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3:12" x14ac:dyDescent="0.35"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3:12" x14ac:dyDescent="0.35"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3:12" x14ac:dyDescent="0.35"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3:12" x14ac:dyDescent="0.35"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3:12" x14ac:dyDescent="0.35"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3:12" x14ac:dyDescent="0.35"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3:12" x14ac:dyDescent="0.35"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3:12" x14ac:dyDescent="0.35"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3:12" x14ac:dyDescent="0.35"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3:12" x14ac:dyDescent="0.35"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3:12" x14ac:dyDescent="0.35"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3:12" x14ac:dyDescent="0.35"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3:12" x14ac:dyDescent="0.35"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3:12" x14ac:dyDescent="0.35"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3:12" x14ac:dyDescent="0.35"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3:12" x14ac:dyDescent="0.35"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3:12" x14ac:dyDescent="0.35"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3:12" x14ac:dyDescent="0.35"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3:12" x14ac:dyDescent="0.35"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3:12" x14ac:dyDescent="0.35"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3:12" x14ac:dyDescent="0.35"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3:12" x14ac:dyDescent="0.35"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3:12" x14ac:dyDescent="0.35"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3:12" x14ac:dyDescent="0.35"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3:12" x14ac:dyDescent="0.35"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3:12" x14ac:dyDescent="0.35"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3:12" x14ac:dyDescent="0.35"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3:12" x14ac:dyDescent="0.35"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3:12" x14ac:dyDescent="0.35"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3:12" x14ac:dyDescent="0.35"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3:12" x14ac:dyDescent="0.35"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3:12" x14ac:dyDescent="0.35"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3:12" x14ac:dyDescent="0.35"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3:12" x14ac:dyDescent="0.35"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3:12" x14ac:dyDescent="0.35"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3:12" x14ac:dyDescent="0.35"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3:12" x14ac:dyDescent="0.35"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3:12" x14ac:dyDescent="0.35"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3:12" x14ac:dyDescent="0.35"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3:12" x14ac:dyDescent="0.35"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3:12" x14ac:dyDescent="0.35"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3:12" x14ac:dyDescent="0.35"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3:12" x14ac:dyDescent="0.35"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3:12" x14ac:dyDescent="0.35"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3:12" x14ac:dyDescent="0.35"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3:12" x14ac:dyDescent="0.35"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3:12" x14ac:dyDescent="0.35"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3:12" x14ac:dyDescent="0.35"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3:12" x14ac:dyDescent="0.35"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3:12" x14ac:dyDescent="0.35"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3:12" x14ac:dyDescent="0.35"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3:12" x14ac:dyDescent="0.35"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3:12" x14ac:dyDescent="0.35"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3:12" x14ac:dyDescent="0.35"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3:12" x14ac:dyDescent="0.35"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3:12" x14ac:dyDescent="0.35"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3:12" x14ac:dyDescent="0.35"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3:12" x14ac:dyDescent="0.35"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3:12" x14ac:dyDescent="0.35"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3:12" x14ac:dyDescent="0.35"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3:12" x14ac:dyDescent="0.35"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3:12" x14ac:dyDescent="0.35"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3:12" x14ac:dyDescent="0.35"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3:12" x14ac:dyDescent="0.35"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3:12" x14ac:dyDescent="0.35"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3:12" x14ac:dyDescent="0.35"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3:12" x14ac:dyDescent="0.35"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3:12" x14ac:dyDescent="0.35"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3:12" x14ac:dyDescent="0.35"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3:12" x14ac:dyDescent="0.35"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3:12" x14ac:dyDescent="0.35"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3:12" x14ac:dyDescent="0.35"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3:12" x14ac:dyDescent="0.35"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3:12" x14ac:dyDescent="0.35"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3:12" x14ac:dyDescent="0.35"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3:12" x14ac:dyDescent="0.35"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3:12" x14ac:dyDescent="0.35"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3:12" x14ac:dyDescent="0.35"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3:12" x14ac:dyDescent="0.35"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3:12" x14ac:dyDescent="0.35"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3:12" x14ac:dyDescent="0.35"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3:12" x14ac:dyDescent="0.35"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3:12" x14ac:dyDescent="0.35"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3:12" x14ac:dyDescent="0.35"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3:12" x14ac:dyDescent="0.35"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3:12" x14ac:dyDescent="0.35"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3:12" x14ac:dyDescent="0.35"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3:12" x14ac:dyDescent="0.35">
      <c r="C734" s="1"/>
      <c r="D734" s="1"/>
      <c r="E734" s="1"/>
      <c r="F734" s="1"/>
      <c r="G734" s="1"/>
      <c r="H734" s="1"/>
      <c r="I734" s="1"/>
      <c r="J734" s="1"/>
      <c r="K734" s="1"/>
      <c r="L734" s="1"/>
    </row>
  </sheetData>
  <sheetProtection algorithmName="SHA-512" hashValue="OQcEEO6ZFkjuWj5+ow1dw1DvLZRJvbzysZAsTFtqYBehW9EAsTqVXfSpPDn3d9M2FoYF4tqde3aMalBbSXvxEw==" saltValue="Nmxz6JYeyptM0oLFxBbMsg==" spinCount="100000" sheet="1" objects="1" scenarios="1" insertRows="0" deleteRows="0" selectLockedCells="1"/>
  <mergeCells count="70">
    <mergeCell ref="J84:L84"/>
    <mergeCell ref="J73:L73"/>
    <mergeCell ref="K74:L77"/>
    <mergeCell ref="K78:L81"/>
    <mergeCell ref="K82:L82"/>
    <mergeCell ref="J83:L83"/>
    <mergeCell ref="B17:I18"/>
    <mergeCell ref="F73:I73"/>
    <mergeCell ref="C74:D77"/>
    <mergeCell ref="F74:H74"/>
    <mergeCell ref="I74:I77"/>
    <mergeCell ref="F75:H75"/>
    <mergeCell ref="F76:H76"/>
    <mergeCell ref="F77:H77"/>
    <mergeCell ref="E60:H60"/>
    <mergeCell ref="E69:H69"/>
    <mergeCell ref="E66:H66"/>
    <mergeCell ref="E55:H55"/>
    <mergeCell ref="E49:H49"/>
    <mergeCell ref="E67:H67"/>
    <mergeCell ref="E9:I9"/>
    <mergeCell ref="E10:I10"/>
    <mergeCell ref="E11:I11"/>
    <mergeCell ref="E12:I12"/>
    <mergeCell ref="E13:I13"/>
    <mergeCell ref="B9:D9"/>
    <mergeCell ref="B12:D12"/>
    <mergeCell ref="B13:D13"/>
    <mergeCell ref="B10:D10"/>
    <mergeCell ref="B11:D11"/>
    <mergeCell ref="B7:D7"/>
    <mergeCell ref="B8:D8"/>
    <mergeCell ref="B5:G5"/>
    <mergeCell ref="E7:I7"/>
    <mergeCell ref="E8:I8"/>
    <mergeCell ref="F83:I83"/>
    <mergeCell ref="F93:I93"/>
    <mergeCell ref="F94:I94"/>
    <mergeCell ref="C89:E89"/>
    <mergeCell ref="F89:I89"/>
    <mergeCell ref="C90:E90"/>
    <mergeCell ref="C91:E91"/>
    <mergeCell ref="C92:E92"/>
    <mergeCell ref="F90:I90"/>
    <mergeCell ref="F91:I91"/>
    <mergeCell ref="F92:I92"/>
    <mergeCell ref="F84:I84"/>
    <mergeCell ref="C78:D81"/>
    <mergeCell ref="F78:H78"/>
    <mergeCell ref="I78:I81"/>
    <mergeCell ref="F79:H79"/>
    <mergeCell ref="C82:D82"/>
    <mergeCell ref="F82:H82"/>
    <mergeCell ref="F80:H80"/>
    <mergeCell ref="F81:H81"/>
    <mergeCell ref="M22:N22"/>
    <mergeCell ref="M23:N23"/>
    <mergeCell ref="M24:N24"/>
    <mergeCell ref="M25:N25"/>
    <mergeCell ref="M44:N44"/>
    <mergeCell ref="M57:N57"/>
    <mergeCell ref="M58:N58"/>
    <mergeCell ref="M66:N66"/>
    <mergeCell ref="M67:N67"/>
    <mergeCell ref="E44:H44"/>
    <mergeCell ref="M45:N45"/>
    <mergeCell ref="M46:N46"/>
    <mergeCell ref="M47:N47"/>
    <mergeCell ref="M55:N55"/>
    <mergeCell ref="M56:N56"/>
  </mergeCells>
  <conditionalFormatting sqref="F35:F37">
    <cfRule type="expression" dxfId="57" priority="6">
      <formula>$E$9="Acreditat TECNIO"</formula>
    </cfRule>
    <cfRule type="cellIs" priority="13" operator="equal">
      <formula>0</formula>
    </cfRule>
    <cfRule type="cellIs" dxfId="56" priority="14" operator="greaterThan">
      <formula>0.8</formula>
    </cfRule>
    <cfRule type="cellIs" dxfId="55" priority="15" operator="between">
      <formula>0.1</formula>
      <formula>0.8</formula>
    </cfRule>
    <cfRule type="cellIs" dxfId="54" priority="16" operator="lessThan">
      <formula>0.1</formula>
    </cfRule>
  </conditionalFormatting>
  <conditionalFormatting sqref="H35:H37">
    <cfRule type="expression" dxfId="53" priority="1">
      <formula>$E$9="Acreditat TECNIO"</formula>
    </cfRule>
    <cfRule type="cellIs" priority="2" operator="equal">
      <formula>0</formula>
    </cfRule>
    <cfRule type="cellIs" dxfId="52" priority="3" operator="greaterThan">
      <formula>0.8</formula>
    </cfRule>
    <cfRule type="cellIs" dxfId="51" priority="4" operator="between">
      <formula>0.1</formula>
      <formula>0.8</formula>
    </cfRule>
    <cfRule type="cellIs" dxfId="50" priority="5" operator="lessThan">
      <formula>0.1</formula>
    </cfRule>
  </conditionalFormatting>
  <conditionalFormatting sqref="I69">
    <cfRule type="cellIs" dxfId="49" priority="33" operator="greaterThan">
      <formula>1500*2</formula>
    </cfRule>
    <cfRule type="containsBlanks" priority="34">
      <formula>LEN(TRIM(I69))=0</formula>
    </cfRule>
  </conditionalFormatting>
  <conditionalFormatting sqref="I49:J49">
    <cfRule type="expression" dxfId="48" priority="50">
      <formula>$I$49&gt;$F$83/2</formula>
    </cfRule>
    <cfRule type="containsBlanks" priority="51">
      <formula>LEN(TRIM(I49))=0</formula>
    </cfRule>
  </conditionalFormatting>
  <pageMargins left="0.70866141732283472" right="0.70866141732283472" top="0.74803149606299213" bottom="0.74803149606299213" header="0.31496062992125984" footer="0.31496062992125984"/>
  <pageSetup paperSize="9" scale="26" orientation="portrait" r:id="rId1"/>
  <headerFooter>
    <oddFooter>&amp;R&amp;7Pressupost  RD 2023
Versió 2, 3 d'abril de 2023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ECFC7FC-E2DF-4A0D-B304-3A613D2314ED}">
          <x14:formula1>
            <xm:f>Desplegables!$D$8</xm:f>
          </x14:formula1>
          <xm:sqref>C67:D67</xm:sqref>
        </x14:dataValidation>
        <x14:dataValidation type="list" allowBlank="1" showInputMessage="1" showErrorMessage="1" xr:uid="{731336E5-6996-4EB1-9F0B-BE80F888DDCE}">
          <x14:formula1>
            <xm:f>Desplegables!$D$6:$D$7</xm:f>
          </x14:formula1>
          <xm:sqref>C23:D25 C45:D47 C56:D58</xm:sqref>
        </x14:dataValidation>
        <x14:dataValidation type="list" allowBlank="1" showInputMessage="1" showErrorMessage="1" xr:uid="{DF08D38E-7724-496F-B9A7-E1FAC433B2E4}">
          <x14:formula1>
            <xm:f>Desplegables!$E$6:$E$8</xm:f>
          </x14:formula1>
          <xm:sqref>E8:E9</xm:sqref>
        </x14:dataValidation>
        <x14:dataValidation type="list" allowBlank="1" showInputMessage="1" showErrorMessage="1" xr:uid="{10C3C702-C35A-4E47-BB0C-C0B20FEEF201}">
          <x14:formula1>
            <xm:f>Desplegables!$B$6:$B$12</xm:f>
          </x14:formula1>
          <xm:sqref>B23:B25 B45:B47 B56:B58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FAF8-BACF-4507-8BAC-BC420C9548C6}">
  <dimension ref="A1:DK734"/>
  <sheetViews>
    <sheetView zoomScaleNormal="100" zoomScaleSheetLayoutView="42" workbookViewId="0">
      <selection activeCell="E7" sqref="E7:I7"/>
    </sheetView>
  </sheetViews>
  <sheetFormatPr defaultColWidth="19.7265625" defaultRowHeight="14.5" x14ac:dyDescent="0.35"/>
  <cols>
    <col min="1" max="1" width="10.453125" style="40" customWidth="1"/>
    <col min="2" max="2" width="28.54296875" customWidth="1"/>
    <col min="3" max="3" width="25" customWidth="1"/>
    <col min="4" max="4" width="22" hidden="1" customWidth="1"/>
    <col min="5" max="5" width="49" customWidth="1" collapsed="1"/>
    <col min="6" max="6" width="16.54296875" customWidth="1"/>
    <col min="7" max="7" width="15.7265625" customWidth="1"/>
    <col min="8" max="8" width="15.7265625" hidden="1" customWidth="1" collapsed="1"/>
    <col min="9" max="9" width="28.81640625" customWidth="1"/>
    <col min="10" max="10" width="35.453125" hidden="1" customWidth="1"/>
    <col min="11" max="11" width="9.54296875" hidden="1" customWidth="1"/>
    <col min="12" max="12" width="20.453125" hidden="1" customWidth="1"/>
    <col min="13" max="13" width="27.54296875" style="1" hidden="1" customWidth="1" collapsed="1"/>
    <col min="14" max="14" width="33.81640625" style="1" hidden="1" customWidth="1"/>
    <col min="15" max="115" width="19.7265625" style="1"/>
  </cols>
  <sheetData>
    <row r="1" spans="1:15" s="1" customFormat="1" x14ac:dyDescent="0.35">
      <c r="A1" s="40"/>
    </row>
    <row r="2" spans="1:15" s="1" customFormat="1" x14ac:dyDescent="0.35">
      <c r="A2" s="40"/>
    </row>
    <row r="3" spans="1:15" s="1" customFormat="1" x14ac:dyDescent="0.35">
      <c r="A3" s="40"/>
    </row>
    <row r="4" spans="1:15" s="1" customFormat="1" ht="18.5" x14ac:dyDescent="0.35">
      <c r="A4" s="40"/>
      <c r="B4" s="21"/>
    </row>
    <row r="5" spans="1:15" s="1" customFormat="1" ht="29.25" customHeight="1" x14ac:dyDescent="0.35">
      <c r="A5" s="40"/>
      <c r="B5" s="313" t="str">
        <f>'INSTRUCCIONS Sol·licitant'!$B$5</f>
        <v>RESOLUCIÓ EMT/2447/2023, de 3 de juliol, per la qual s'aproven les bases reguladores de la línia de subvencions per a nuclis R+D Green.</v>
      </c>
      <c r="C5" s="313"/>
      <c r="D5" s="313"/>
      <c r="E5" s="313"/>
      <c r="F5" s="313"/>
      <c r="G5" s="313"/>
      <c r="H5" s="176"/>
      <c r="I5" s="176"/>
    </row>
    <row r="6" spans="1:15" s="1" customFormat="1" x14ac:dyDescent="0.35">
      <c r="A6" s="40"/>
      <c r="B6" s="41"/>
    </row>
    <row r="7" spans="1:15" s="1" customFormat="1" x14ac:dyDescent="0.35">
      <c r="A7" s="40"/>
      <c r="B7" s="307" t="s">
        <v>11</v>
      </c>
      <c r="C7" s="308"/>
      <c r="D7" s="308"/>
      <c r="E7" s="314"/>
      <c r="F7" s="314"/>
      <c r="G7" s="314"/>
      <c r="H7" s="314"/>
      <c r="I7" s="314"/>
    </row>
    <row r="8" spans="1:15" s="1" customFormat="1" x14ac:dyDescent="0.35">
      <c r="A8" s="40"/>
      <c r="B8" s="310" t="s">
        <v>33</v>
      </c>
      <c r="C8" s="311"/>
      <c r="D8" s="311"/>
      <c r="E8" s="315"/>
      <c r="F8" s="315"/>
      <c r="G8" s="315"/>
      <c r="H8" s="315"/>
      <c r="I8" s="315"/>
    </row>
    <row r="9" spans="1:15" s="1" customFormat="1" hidden="1" x14ac:dyDescent="0.35">
      <c r="A9" s="40"/>
      <c r="B9" s="316" t="s">
        <v>34</v>
      </c>
      <c r="C9" s="317"/>
      <c r="D9" s="317"/>
      <c r="E9" s="322"/>
      <c r="F9" s="322"/>
      <c r="G9" s="322"/>
      <c r="H9" s="322"/>
      <c r="I9" s="322"/>
    </row>
    <row r="10" spans="1:15" s="1" customFormat="1" x14ac:dyDescent="0.35">
      <c r="A10" s="40"/>
      <c r="B10" s="342" t="s">
        <v>12</v>
      </c>
      <c r="C10" s="343"/>
      <c r="D10" s="343"/>
      <c r="E10" s="344" t="str">
        <f>IF('EMPRESA 1 - Líder'!E10="","Títol projecte indicat EMPRESA 1 - Líder",'EMPRESA 1 - Líder'!E10)</f>
        <v>Títol projecte indicat EMPRESA 1 - Líder</v>
      </c>
      <c r="F10" s="344"/>
      <c r="G10" s="344"/>
      <c r="H10" s="344"/>
      <c r="I10" s="344"/>
    </row>
    <row r="11" spans="1:15" s="1" customFormat="1" x14ac:dyDescent="0.35">
      <c r="A11" s="40"/>
      <c r="B11" s="342" t="s">
        <v>13</v>
      </c>
      <c r="C11" s="343"/>
      <c r="D11" s="343"/>
      <c r="E11" s="345" t="str">
        <f>IF('EMPRESA 1 - Líder'!E11="","Acrònim projecte indicat EMPRESA 1 - Líder",'EMPRESA 1 - Líder'!E11)</f>
        <v>Acrònim projecte indicat EMPRESA 1 - Líder</v>
      </c>
      <c r="F11" s="345"/>
      <c r="G11" s="345"/>
      <c r="H11" s="345"/>
      <c r="I11" s="345"/>
    </row>
    <row r="12" spans="1:15" s="1" customFormat="1" hidden="1" x14ac:dyDescent="0.35">
      <c r="A12" s="40"/>
      <c r="B12" s="316" t="s">
        <v>253</v>
      </c>
      <c r="C12" s="317"/>
      <c r="D12" s="317"/>
      <c r="E12" s="322" t="str">
        <f>IF('EMPRESA 1 - Líder'!E12="","Introduïr CODI PROJECTE pestanya EMPRESA 1 - LÍDER",'EMPRESA 1 - Líder'!E12)</f>
        <v>Introduïr CODI PROJECTE pestanya EMPRESA 1 - LÍDER</v>
      </c>
      <c r="F12" s="322"/>
      <c r="G12" s="322"/>
      <c r="H12" s="322"/>
      <c r="I12" s="322"/>
    </row>
    <row r="13" spans="1:15" s="1" customFormat="1" hidden="1" x14ac:dyDescent="0.35">
      <c r="A13" s="40"/>
      <c r="B13" s="316" t="s">
        <v>28</v>
      </c>
      <c r="C13" s="317"/>
      <c r="D13" s="317"/>
      <c r="E13" s="346" t="str">
        <f>IF('EMPRESA 1 - Líder'!E13="","Introduïr AVALUADOR pestanya EMPRESA 1 - LÍDER",'EMPRESA 1 - Líder'!E13)</f>
        <v>Introduïr AVALUADOR pestanya EMPRESA 1 - LÍDER</v>
      </c>
      <c r="F13" s="346"/>
      <c r="G13" s="346"/>
      <c r="H13" s="346"/>
      <c r="I13" s="346"/>
    </row>
    <row r="14" spans="1:15" s="1" customFormat="1" x14ac:dyDescent="0.35">
      <c r="A14" s="40"/>
    </row>
    <row r="15" spans="1:15" s="1" customFormat="1" x14ac:dyDescent="0.35">
      <c r="A15" s="40"/>
      <c r="B15" s="41"/>
    </row>
    <row r="16" spans="1:15" s="1" customFormat="1" ht="15" thickBot="1" x14ac:dyDescent="0.4">
      <c r="A16" s="40"/>
      <c r="B16" s="42" t="s">
        <v>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15" s="1" customFormat="1" ht="15" customHeight="1" x14ac:dyDescent="0.35">
      <c r="A17" s="40"/>
      <c r="B17" s="323" t="s">
        <v>42</v>
      </c>
      <c r="C17" s="323"/>
      <c r="D17" s="323"/>
      <c r="E17" s="323"/>
      <c r="F17" s="323"/>
      <c r="G17" s="323"/>
      <c r="H17" s="323"/>
      <c r="I17" s="323"/>
    </row>
    <row r="18" spans="1:115" s="1" customFormat="1" x14ac:dyDescent="0.35">
      <c r="A18" s="40"/>
      <c r="B18" s="323"/>
      <c r="C18" s="323"/>
      <c r="D18" s="323"/>
      <c r="E18" s="323"/>
      <c r="F18" s="323"/>
      <c r="G18" s="323"/>
      <c r="H18" s="323"/>
      <c r="I18" s="323"/>
    </row>
    <row r="19" spans="1:115" s="1" customFormat="1" x14ac:dyDescent="0.35">
      <c r="A19" s="40"/>
      <c r="B19" s="195"/>
      <c r="C19" s="195"/>
      <c r="D19" s="195"/>
      <c r="E19" s="195"/>
      <c r="F19" s="195"/>
      <c r="G19" s="195"/>
      <c r="H19" s="195"/>
      <c r="I19" s="195"/>
    </row>
    <row r="20" spans="1:115" s="1" customFormat="1" x14ac:dyDescent="0.35">
      <c r="A20" s="40"/>
      <c r="B20" s="207" t="s">
        <v>123</v>
      </c>
      <c r="C20" s="195"/>
      <c r="D20" s="195"/>
      <c r="E20" s="195"/>
      <c r="F20" s="195"/>
      <c r="G20" s="195"/>
      <c r="I20" s="43"/>
    </row>
    <row r="21" spans="1:115" s="1" customFormat="1" x14ac:dyDescent="0.35">
      <c r="A21" s="40"/>
      <c r="I21" s="44"/>
      <c r="J21" s="44"/>
      <c r="K21" s="44"/>
      <c r="L21" s="44"/>
    </row>
    <row r="22" spans="1:115" s="49" customFormat="1" ht="38.25" customHeight="1" x14ac:dyDescent="0.35">
      <c r="A22" s="45"/>
      <c r="B22" s="46" t="s">
        <v>35</v>
      </c>
      <c r="C22" s="46" t="s">
        <v>0</v>
      </c>
      <c r="D22" s="47" t="s">
        <v>24</v>
      </c>
      <c r="E22" s="46" t="s">
        <v>9</v>
      </c>
      <c r="F22" s="46" t="s">
        <v>10</v>
      </c>
      <c r="G22" s="46" t="s">
        <v>8</v>
      </c>
      <c r="H22" s="47" t="s">
        <v>25</v>
      </c>
      <c r="I22" s="46" t="s">
        <v>26</v>
      </c>
      <c r="J22" s="47" t="s">
        <v>27</v>
      </c>
      <c r="K22" s="48" t="s">
        <v>20</v>
      </c>
      <c r="L22" s="48" t="s">
        <v>21</v>
      </c>
      <c r="M22" s="283" t="s">
        <v>108</v>
      </c>
      <c r="N22" s="284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</row>
    <row r="23" spans="1:115" x14ac:dyDescent="0.35">
      <c r="B23" s="3"/>
      <c r="C23" s="4"/>
      <c r="D23" s="50"/>
      <c r="E23" s="7"/>
      <c r="F23" s="5"/>
      <c r="G23" s="202"/>
      <c r="H23" s="51"/>
      <c r="I23" s="31">
        <f>+F23*G23</f>
        <v>0</v>
      </c>
      <c r="J23" s="52">
        <f>+H23*G23</f>
        <v>0</v>
      </c>
      <c r="K23" s="53">
        <f>IF(AND($E$9="Gran empresa",D23="Recerca"),Desplegables!$F$15,IF(AND($E$9="Gran empresa",D23="Desenvolupament"),Desplegables!$F$18,IF(AND($E$9="Mitjana empresa",D23="Recerca"),Desplegables!$F$14,IF(AND($E$9="Mitjana empresa",D23="Desenvolupament"),Desplegables!$F$17,IF(AND($E$9="Petita empresa",D23="Recerca"),Desplegables!$F$13,IF(AND($E$9="Petita empresa",D23="Desenvolupament"),Desplegables!$F$16,IF(AND($E$9="Acreditat TECNIO"),Desplegables!$F$19,)))))))</f>
        <v>0</v>
      </c>
      <c r="L23" s="54">
        <f>+K23*J23</f>
        <v>0</v>
      </c>
      <c r="M23" s="281"/>
      <c r="N23" s="282"/>
    </row>
    <row r="24" spans="1:115" x14ac:dyDescent="0.35">
      <c r="B24" s="3"/>
      <c r="C24" s="4"/>
      <c r="D24" s="50"/>
      <c r="E24" s="7"/>
      <c r="F24" s="5"/>
      <c r="G24" s="202"/>
      <c r="H24" s="51"/>
      <c r="I24" s="31">
        <f>+F24*G24</f>
        <v>0</v>
      </c>
      <c r="J24" s="52">
        <f>+H24*G24</f>
        <v>0</v>
      </c>
      <c r="K24" s="53">
        <f>IF(AND($E$9="Gran empresa",D24="Recerca"),Desplegables!$F$15,IF(AND($E$9="Gran empresa",D24="Desenvolupament"),Desplegables!$F$18,IF(AND($E$9="Mitjana empresa",D24="Recerca"),Desplegables!$F$14,IF(AND($E$9="Mitjana empresa",D24="Desenvolupament"),Desplegables!$F$17,IF(AND($E$9="Petita empresa",D24="Recerca"),Desplegables!$F$13,IF(AND($E$9="Petita empresa",D24="Desenvolupament"),Desplegables!$F$16,IF(AND($E$9="Acreditat TECNIO"),Desplegables!$F$19,)))))))</f>
        <v>0</v>
      </c>
      <c r="L24" s="54">
        <f>+K24*J24</f>
        <v>0</v>
      </c>
      <c r="M24" s="281"/>
      <c r="N24" s="282"/>
    </row>
    <row r="25" spans="1:115" x14ac:dyDescent="0.35">
      <c r="B25" s="3"/>
      <c r="C25" s="4"/>
      <c r="D25" s="50"/>
      <c r="E25" s="7"/>
      <c r="F25" s="5"/>
      <c r="G25" s="202"/>
      <c r="H25" s="51"/>
      <c r="I25" s="31">
        <f>+F25*G25</f>
        <v>0</v>
      </c>
      <c r="J25" s="52">
        <f>+H25*G25</f>
        <v>0</v>
      </c>
      <c r="K25" s="53">
        <f>IF(AND($E$9="Gran empresa",D25="Recerca"),Desplegables!$F$15,IF(AND($E$9="Gran empresa",D25="Desenvolupament"),Desplegables!$F$18,IF(AND($E$9="Mitjana empresa",D25="Recerca"),Desplegables!$F$14,IF(AND($E$9="Mitjana empresa",D25="Desenvolupament"),Desplegables!$F$17,IF(AND($E$9="Petita empresa",D25="Recerca"),Desplegables!$F$13,IF(AND($E$9="Petita empresa",D25="Desenvolupament"),Desplegables!$F$16,IF(AND($E$9="Acreditat TECNIO"),Desplegables!$F$19,)))))))</f>
        <v>0</v>
      </c>
      <c r="L25" s="54">
        <f>+K25*J25</f>
        <v>0</v>
      </c>
      <c r="M25" s="281"/>
      <c r="N25" s="282"/>
    </row>
    <row r="26" spans="1:115" x14ac:dyDescent="0.35">
      <c r="B26" s="55"/>
      <c r="C26" s="56"/>
      <c r="D26" s="56"/>
      <c r="E26" s="56"/>
      <c r="F26" s="57"/>
      <c r="G26" s="58"/>
      <c r="H26" s="56"/>
      <c r="I26" s="58"/>
      <c r="J26" s="59"/>
      <c r="K26" s="143"/>
      <c r="L26" s="58"/>
      <c r="M26" s="196"/>
      <c r="N26" s="197"/>
    </row>
    <row r="27" spans="1:115" x14ac:dyDescent="0.35">
      <c r="B27" s="61"/>
      <c r="C27" s="61"/>
      <c r="D27" s="61"/>
      <c r="E27" s="198" t="s">
        <v>4</v>
      </c>
      <c r="F27" s="62">
        <f>SUM(F23:F26)</f>
        <v>0</v>
      </c>
      <c r="G27" s="63"/>
      <c r="H27" s="64">
        <f>SUM(H23:H26)</f>
        <v>0</v>
      </c>
      <c r="I27" s="63">
        <f>SUM(I23:I26)</f>
        <v>0</v>
      </c>
      <c r="J27" s="65">
        <f>SUM(J23:J26)</f>
        <v>0</v>
      </c>
      <c r="K27" s="66">
        <f>IF(J27=0,0,L27/J27)</f>
        <v>0</v>
      </c>
      <c r="L27" s="63">
        <f>+SUM(L23:L26)</f>
        <v>0</v>
      </c>
    </row>
    <row r="28" spans="1:115" x14ac:dyDescent="0.35">
      <c r="B28" s="67"/>
      <c r="C28" s="67"/>
      <c r="D28" s="67"/>
      <c r="E28" s="1"/>
      <c r="F28" s="1"/>
      <c r="G28" s="1"/>
      <c r="H28" s="1"/>
      <c r="I28" s="1"/>
      <c r="J28" s="1"/>
      <c r="K28" s="1"/>
      <c r="L28" s="1"/>
    </row>
    <row r="29" spans="1:115" x14ac:dyDescent="0.35">
      <c r="B29" s="68" t="s">
        <v>249</v>
      </c>
      <c r="C29" s="195"/>
      <c r="D29" s="195"/>
      <c r="E29" s="195"/>
      <c r="F29" s="69"/>
      <c r="G29" s="69"/>
      <c r="I29" s="70"/>
      <c r="J29" s="71"/>
      <c r="K29" s="71"/>
      <c r="L29" s="72"/>
    </row>
    <row r="30" spans="1:115" s="1" customFormat="1" ht="44.25" customHeight="1" thickBot="1" x14ac:dyDescent="0.4">
      <c r="A30" s="40"/>
      <c r="B30" s="210" t="s">
        <v>124</v>
      </c>
      <c r="C30" s="233" t="str">
        <f>IF('EMPRESA 1 - Líder'!C30="","Durada projecte indicada EMPRESA 1 - Líder",'EMPRESA 1 - Líder'!C30)</f>
        <v>Durada projecte indicada EMPRESA 1 - Líder</v>
      </c>
      <c r="D30" s="232" t="str">
        <f>IF('EMPRESA 1 - Líder'!D30="","Durada projecte indicada EMPRESA 1 - Líder",'EMPRESA 1 - Líder'!D30)</f>
        <v>Durada projecte indicada EMPRESA 1 - Líder</v>
      </c>
      <c r="E30" s="208" t="s">
        <v>241</v>
      </c>
      <c r="M30" s="74" t="s">
        <v>43</v>
      </c>
      <c r="N30" s="75"/>
    </row>
    <row r="31" spans="1:115" s="1" customFormat="1" ht="22.5" customHeight="1" x14ac:dyDescent="0.35">
      <c r="A31" s="40"/>
      <c r="B31" s="76"/>
      <c r="C31" s="67"/>
      <c r="D31" s="67"/>
      <c r="F31" s="77"/>
      <c r="M31" s="78" t="s">
        <v>32</v>
      </c>
      <c r="N31" s="78"/>
    </row>
    <row r="32" spans="1:115" s="1" customFormat="1" x14ac:dyDescent="0.35">
      <c r="A32" s="40"/>
      <c r="B32" s="207" t="s">
        <v>122</v>
      </c>
      <c r="C32" s="67"/>
      <c r="D32" s="67"/>
      <c r="F32" s="77"/>
    </row>
    <row r="33" spans="1:115" s="1" customFormat="1" x14ac:dyDescent="0.35">
      <c r="A33" s="40"/>
      <c r="B33" s="95" t="s">
        <v>181</v>
      </c>
      <c r="C33" s="67"/>
      <c r="D33" s="67"/>
      <c r="F33" s="77"/>
      <c r="M33" s="79"/>
      <c r="N33" s="79"/>
    </row>
    <row r="34" spans="1:115" s="10" customFormat="1" ht="29" x14ac:dyDescent="0.35">
      <c r="A34" s="45"/>
      <c r="B34" s="46" t="s">
        <v>9</v>
      </c>
      <c r="C34" s="46" t="s">
        <v>79</v>
      </c>
      <c r="D34" s="80" t="s">
        <v>36</v>
      </c>
      <c r="E34" s="46" t="s">
        <v>60</v>
      </c>
      <c r="F34" s="81" t="s">
        <v>37</v>
      </c>
      <c r="H34" s="82" t="s">
        <v>113</v>
      </c>
      <c r="M34" s="82" t="s">
        <v>39</v>
      </c>
      <c r="N34" s="82" t="s">
        <v>38</v>
      </c>
    </row>
    <row r="35" spans="1:115" s="1" customFormat="1" x14ac:dyDescent="0.35">
      <c r="A35" s="40"/>
      <c r="B35" s="19"/>
      <c r="C35" s="19"/>
      <c r="D35" s="32"/>
      <c r="E35" s="20"/>
      <c r="F35" s="236" t="e">
        <f>C35/(E35*$C$30)</f>
        <v>#VALUE!</v>
      </c>
      <c r="H35" s="225" t="e">
        <f>D35/(E35*$D$30)</f>
        <v>#VALUE!</v>
      </c>
      <c r="M35" s="83" t="str">
        <f>IF($E$9="","...",IF($E$9&lt;&gt;"Acreditat TECNIO","80%","100%"))</f>
        <v>...</v>
      </c>
      <c r="N35" s="84" t="str">
        <f>IF($E$9="","...",+M35*E35*$C$30)</f>
        <v>...</v>
      </c>
    </row>
    <row r="36" spans="1:115" s="1" customFormat="1" x14ac:dyDescent="0.35">
      <c r="A36" s="40"/>
      <c r="B36" s="19"/>
      <c r="C36" s="19"/>
      <c r="D36" s="32"/>
      <c r="E36" s="20"/>
      <c r="F36" s="236" t="e">
        <f t="shared" ref="F36:F37" si="0">C36/(E36*$C$30)</f>
        <v>#VALUE!</v>
      </c>
      <c r="H36" s="225" t="e">
        <f t="shared" ref="H36:H37" si="1">D36/(E36*$D$30)</f>
        <v>#VALUE!</v>
      </c>
      <c r="M36" s="83" t="str">
        <f t="shared" ref="M36:M37" si="2">IF($E$9="","...",IF($E$9&lt;&gt;"Acreditat TECNIO","80%","100%"))</f>
        <v>...</v>
      </c>
      <c r="N36" s="84" t="str">
        <f t="shared" ref="N36:N37" si="3">IF($E$9="","...",+M36*E36*$C$30)</f>
        <v>...</v>
      </c>
    </row>
    <row r="37" spans="1:115" s="1" customFormat="1" x14ac:dyDescent="0.35">
      <c r="A37" s="40"/>
      <c r="B37" s="19"/>
      <c r="C37" s="19"/>
      <c r="D37" s="32"/>
      <c r="E37" s="20"/>
      <c r="F37" s="236" t="e">
        <f t="shared" si="0"/>
        <v>#VALUE!</v>
      </c>
      <c r="H37" s="225" t="e">
        <f t="shared" si="1"/>
        <v>#VALUE!</v>
      </c>
      <c r="M37" s="83" t="str">
        <f t="shared" si="2"/>
        <v>...</v>
      </c>
      <c r="N37" s="84" t="str">
        <f t="shared" si="3"/>
        <v>...</v>
      </c>
    </row>
    <row r="38" spans="1:115" s="1" customFormat="1" x14ac:dyDescent="0.35">
      <c r="A38" s="40"/>
      <c r="B38" s="85"/>
      <c r="C38" s="85"/>
      <c r="D38" s="33"/>
      <c r="E38" s="86"/>
      <c r="F38" s="34"/>
      <c r="H38" s="34"/>
      <c r="M38" s="87"/>
      <c r="N38" s="88"/>
    </row>
    <row r="39" spans="1:115" s="1" customFormat="1" x14ac:dyDescent="0.35">
      <c r="A39" s="40"/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1:115" s="1" customFormat="1" x14ac:dyDescent="0.35">
      <c r="A40" s="40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115" s="1" customFormat="1" ht="15" thickBot="1" x14ac:dyDescent="0.4">
      <c r="A41" s="40"/>
      <c r="B41" s="42" t="s">
        <v>3</v>
      </c>
      <c r="C41" s="91"/>
      <c r="D41" s="91"/>
      <c r="E41" s="92"/>
      <c r="F41" s="93"/>
      <c r="G41" s="93"/>
      <c r="H41" s="94"/>
      <c r="I41" s="23"/>
      <c r="J41" s="23"/>
      <c r="K41" s="23"/>
      <c r="L41" s="23"/>
      <c r="M41" s="23"/>
      <c r="N41" s="23"/>
    </row>
    <row r="42" spans="1:115" s="1" customFormat="1" x14ac:dyDescent="0.35">
      <c r="A42" s="40"/>
      <c r="B42" s="95" t="s">
        <v>41</v>
      </c>
      <c r="C42" s="67"/>
      <c r="D42" s="67"/>
      <c r="E42" s="2"/>
      <c r="F42" s="77"/>
      <c r="G42" s="77"/>
      <c r="H42" s="96"/>
    </row>
    <row r="43" spans="1:115" s="1" customFormat="1" x14ac:dyDescent="0.35">
      <c r="A43" s="40"/>
      <c r="B43" s="95"/>
      <c r="C43" s="67"/>
      <c r="D43" s="67"/>
      <c r="E43" s="2"/>
      <c r="F43" s="77"/>
      <c r="G43" s="77"/>
      <c r="H43" s="96"/>
    </row>
    <row r="44" spans="1:115" s="49" customFormat="1" ht="30.75" customHeight="1" x14ac:dyDescent="0.35">
      <c r="A44" s="45"/>
      <c r="B44" s="46" t="s">
        <v>35</v>
      </c>
      <c r="C44" s="46" t="s">
        <v>0</v>
      </c>
      <c r="D44" s="47" t="s">
        <v>24</v>
      </c>
      <c r="E44" s="285" t="s">
        <v>18</v>
      </c>
      <c r="F44" s="286"/>
      <c r="G44" s="286"/>
      <c r="H44" s="287"/>
      <c r="I44" s="46" t="s">
        <v>26</v>
      </c>
      <c r="J44" s="47" t="s">
        <v>27</v>
      </c>
      <c r="K44" s="48" t="s">
        <v>20</v>
      </c>
      <c r="L44" s="48" t="s">
        <v>21</v>
      </c>
      <c r="M44" s="283" t="s">
        <v>108</v>
      </c>
      <c r="N44" s="284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</row>
    <row r="45" spans="1:115" x14ac:dyDescent="0.35">
      <c r="B45" s="3"/>
      <c r="C45" s="4"/>
      <c r="D45" s="50"/>
      <c r="E45" s="224"/>
      <c r="F45" s="189"/>
      <c r="G45" s="189"/>
      <c r="H45" s="190"/>
      <c r="I45" s="31"/>
      <c r="J45" s="52"/>
      <c r="K45" s="53">
        <f>IF(AND($E$9="Gran empresa",D45="Recerca"),Desplegables!$F$15,IF(AND($E$9="Gran empresa",D45="Desenvolupament"),Desplegables!$F$18,IF(AND($E$9="Mitjana empresa",D45="Recerca"),Desplegables!$F$14,IF(AND($E$9="Mitjana empresa",D45="Desenvolupament"),Desplegables!$F$17,IF(AND($E$9="Petita empresa",D45="Recerca"),Desplegables!$F$13,IF(AND($E$9="Petita empresa",D45="Desenvolupament"),Desplegables!$F$16,IF($E$9="Acreditat TECNIO",0,)))))))</f>
        <v>0</v>
      </c>
      <c r="L45" s="54">
        <f>+K45*J45</f>
        <v>0</v>
      </c>
      <c r="M45" s="281"/>
      <c r="N45" s="282"/>
    </row>
    <row r="46" spans="1:115" x14ac:dyDescent="0.35">
      <c r="B46" s="3"/>
      <c r="C46" s="4"/>
      <c r="D46" s="50"/>
      <c r="E46" s="224"/>
      <c r="F46" s="189"/>
      <c r="G46" s="189"/>
      <c r="H46" s="190"/>
      <c r="I46" s="31"/>
      <c r="J46" s="52"/>
      <c r="K46" s="53">
        <f>IF(AND($E$9="Gran empresa",D46="Recerca"),Desplegables!$F$15,IF(AND($E$9="Gran empresa",D46="Desenvolupament"),Desplegables!$F$18,IF(AND($E$9="Mitjana empresa",D46="Recerca"),Desplegables!$F$14,IF(AND($E$9="Mitjana empresa",D46="Desenvolupament"),Desplegables!$F$17,IF(AND($E$9="Petita empresa",D46="Recerca"),Desplegables!$F$13,IF(AND($E$9="Petita empresa",D46="Desenvolupament"),Desplegables!$F$16,IF($E$9="Acreditat TECNIO",0,)))))))</f>
        <v>0</v>
      </c>
      <c r="L46" s="54">
        <f>+K46*J46</f>
        <v>0</v>
      </c>
      <c r="M46" s="281"/>
      <c r="N46" s="282"/>
    </row>
    <row r="47" spans="1:115" s="1" customFormat="1" x14ac:dyDescent="0.35">
      <c r="A47" s="40"/>
      <c r="B47" s="3"/>
      <c r="C47" s="4"/>
      <c r="D47" s="50"/>
      <c r="E47" s="224"/>
      <c r="F47" s="189"/>
      <c r="G47" s="189"/>
      <c r="H47" s="190"/>
      <c r="I47" s="31"/>
      <c r="J47" s="52"/>
      <c r="K47" s="53">
        <f>IF(AND($E$9="Gran empresa",D47="Recerca"),Desplegables!$F$15,IF(AND($E$9="Gran empresa",D47="Desenvolupament"),Desplegables!$F$18,IF(AND($E$9="Mitjana empresa",D47="Recerca"),Desplegables!$F$14,IF(AND($E$9="Mitjana empresa",D47="Desenvolupament"),Desplegables!$F$17,IF(AND($E$9="Petita empresa",D47="Recerca"),Desplegables!$F$13,IF(AND($E$9="Petita empresa",D47="Desenvolupament"),Desplegables!$F$16,IF($E$9="Acreditat TECNIO",0,)))))))</f>
        <v>0</v>
      </c>
      <c r="L47" s="54">
        <f>+K47*J47</f>
        <v>0</v>
      </c>
      <c r="M47" s="281"/>
      <c r="N47" s="282"/>
    </row>
    <row r="48" spans="1:115" s="1" customFormat="1" x14ac:dyDescent="0.35">
      <c r="A48" s="40"/>
      <c r="B48" s="55"/>
      <c r="C48" s="56"/>
      <c r="D48" s="56"/>
      <c r="E48" s="33"/>
      <c r="F48" s="97"/>
      <c r="G48" s="98"/>
      <c r="H48" s="56"/>
      <c r="I48" s="58"/>
      <c r="J48" s="59"/>
      <c r="K48" s="143"/>
      <c r="L48" s="58"/>
      <c r="M48" s="196"/>
      <c r="N48" s="197"/>
    </row>
    <row r="49" spans="1:115" x14ac:dyDescent="0.35">
      <c r="A49"/>
      <c r="B49" s="61"/>
      <c r="C49" s="61"/>
      <c r="D49" s="61"/>
      <c r="E49" s="329" t="s">
        <v>4</v>
      </c>
      <c r="F49" s="329"/>
      <c r="G49" s="329"/>
      <c r="H49" s="330"/>
      <c r="I49" s="99">
        <f>SUM(I45:I48)</f>
        <v>0</v>
      </c>
      <c r="J49" s="99">
        <f>SUM(J45:J48)</f>
        <v>0</v>
      </c>
      <c r="K49" s="66">
        <f>IF(J49=0,0,L49/J49)</f>
        <v>0</v>
      </c>
      <c r="L49" s="63">
        <f>SUM(L45:L48)</f>
        <v>0</v>
      </c>
    </row>
    <row r="50" spans="1:115" s="1" customFormat="1" x14ac:dyDescent="0.35">
      <c r="A50" s="40"/>
      <c r="B50" s="100"/>
      <c r="C50" s="67"/>
      <c r="D50" s="67"/>
      <c r="E50" s="101"/>
      <c r="F50" s="101"/>
      <c r="G50" s="101"/>
      <c r="H50" s="101"/>
      <c r="I50" s="70" t="str">
        <f>IF(SUM($I$45:$I$48)&gt;$F$83/2,"NOTA: El conjunt  de les despeses de la partida de col·laboracions externes no podrà superar el 50% del total de la despesa ","")</f>
        <v/>
      </c>
      <c r="J50" s="71" t="str">
        <f>IF(SUM($J$45:$J$48)&gt;$F$83/2,"REVISIÓ límit 50% del pressupost en Col·laboracions Externes","")</f>
        <v/>
      </c>
      <c r="K50" s="71"/>
      <c r="L50" s="72"/>
    </row>
    <row r="51" spans="1:115" s="1" customFormat="1" x14ac:dyDescent="0.35">
      <c r="A51" s="40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1:115" s="1" customFormat="1" ht="15" thickBot="1" x14ac:dyDescent="0.4">
      <c r="A52" s="40"/>
      <c r="B52" s="42" t="s">
        <v>2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15" s="1" customFormat="1" x14ac:dyDescent="0.35">
      <c r="A53" s="40"/>
      <c r="B53" s="95" t="s">
        <v>112</v>
      </c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1:115" s="1" customFormat="1" x14ac:dyDescent="0.35">
      <c r="A54" s="40"/>
      <c r="B54" s="95"/>
      <c r="C54" s="67"/>
      <c r="D54" s="67"/>
      <c r="E54" s="2"/>
      <c r="F54" s="77"/>
      <c r="G54" s="77"/>
      <c r="H54" s="96"/>
    </row>
    <row r="55" spans="1:115" s="49" customFormat="1" ht="30.75" customHeight="1" x14ac:dyDescent="0.35">
      <c r="A55" s="45"/>
      <c r="B55" s="46" t="s">
        <v>35</v>
      </c>
      <c r="C55" s="46" t="s">
        <v>0</v>
      </c>
      <c r="D55" s="47" t="s">
        <v>24</v>
      </c>
      <c r="E55" s="285" t="s">
        <v>18</v>
      </c>
      <c r="F55" s="286"/>
      <c r="G55" s="286"/>
      <c r="H55" s="287"/>
      <c r="I55" s="46" t="s">
        <v>26</v>
      </c>
      <c r="J55" s="47" t="s">
        <v>27</v>
      </c>
      <c r="K55" s="104" t="s">
        <v>20</v>
      </c>
      <c r="L55" s="104" t="s">
        <v>21</v>
      </c>
      <c r="M55" s="283" t="s">
        <v>108</v>
      </c>
      <c r="N55" s="284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</row>
    <row r="56" spans="1:115" x14ac:dyDescent="0.35">
      <c r="B56" s="3"/>
      <c r="C56" s="4"/>
      <c r="D56" s="105"/>
      <c r="E56" s="209"/>
      <c r="F56" s="189"/>
      <c r="G56" s="189"/>
      <c r="H56" s="191"/>
      <c r="I56" s="31"/>
      <c r="J56" s="52"/>
      <c r="K56" s="53">
        <f>IF(AND($E$9="Gran empresa",D56="Recerca"),Desplegables!$F$15,IF(AND($E$9="Gran empresa",D56="Desenvolupament"),Desplegables!$F$18,IF(AND($E$9="Mitjana empresa",D56="Recerca"),Desplegables!$F$14,IF(AND($E$9="Mitjana empresa",D56="Desenvolupament"),Desplegables!$F$17,IF(AND($E$9="Petita empresa",D56="Recerca"),Desplegables!$F$13,IF(AND($E$9="Petita empresa",D56="Desenvolupament"),Desplegables!$F$16,IF(AND($E$9="Acreditat TECNIO"),Desplegables!$F$19,)))))))</f>
        <v>0</v>
      </c>
      <c r="L56" s="54">
        <f>+K56*J56</f>
        <v>0</v>
      </c>
      <c r="M56" s="281"/>
      <c r="N56" s="282"/>
    </row>
    <row r="57" spans="1:115" x14ac:dyDescent="0.35">
      <c r="B57" s="3"/>
      <c r="C57" s="4"/>
      <c r="D57" s="105"/>
      <c r="E57" s="209"/>
      <c r="F57" s="189"/>
      <c r="G57" s="189"/>
      <c r="H57" s="191"/>
      <c r="I57" s="31"/>
      <c r="J57" s="52"/>
      <c r="K57" s="53">
        <f>IF(AND($E$9="Gran empresa",D57="Recerca"),Desplegables!$F$15,IF(AND($E$9="Gran empresa",D57="Desenvolupament"),Desplegables!$F$18,IF(AND($E$9="Mitjana empresa",D57="Recerca"),Desplegables!$F$14,IF(AND($E$9="Mitjana empresa",D57="Desenvolupament"),Desplegables!$F$17,IF(AND($E$9="Petita empresa",D57="Recerca"),Desplegables!$F$13,IF(AND($E$9="Petita empresa",D57="Desenvolupament"),Desplegables!$F$16,IF(AND($E$9="Acreditat TECNIO"),Desplegables!$F$19,)))))))</f>
        <v>0</v>
      </c>
      <c r="L57" s="54">
        <f>+K57*J57</f>
        <v>0</v>
      </c>
      <c r="M57" s="281"/>
      <c r="N57" s="282"/>
    </row>
    <row r="58" spans="1:115" x14ac:dyDescent="0.35">
      <c r="B58" s="3"/>
      <c r="C58" s="4"/>
      <c r="D58" s="105"/>
      <c r="E58" s="209"/>
      <c r="F58" s="189"/>
      <c r="G58" s="189"/>
      <c r="H58" s="191"/>
      <c r="I58" s="31"/>
      <c r="J58" s="52"/>
      <c r="K58" s="53">
        <f>IF(AND($E$9="Gran empresa",D58="Recerca"),Desplegables!$F$15,IF(AND($E$9="Gran empresa",D58="Desenvolupament"),Desplegables!$F$18,IF(AND($E$9="Mitjana empresa",D58="Recerca"),Desplegables!$F$14,IF(AND($E$9="Mitjana empresa",D58="Desenvolupament"),Desplegables!$F$17,IF(AND($E$9="Petita empresa",D58="Recerca"),Desplegables!$F$13,IF(AND($E$9="Petita empresa",D58="Desenvolupament"),Desplegables!$F$16,IF(AND($E$9="Acreditat TECNIO"),Desplegables!$F$19,)))))))</f>
        <v>0</v>
      </c>
      <c r="L58" s="54">
        <f>+K58*J58</f>
        <v>0</v>
      </c>
      <c r="M58" s="281"/>
      <c r="N58" s="282"/>
    </row>
    <row r="59" spans="1:115" x14ac:dyDescent="0.35">
      <c r="B59" s="55"/>
      <c r="C59" s="56"/>
      <c r="D59" s="106"/>
      <c r="E59" s="33"/>
      <c r="F59" s="97"/>
      <c r="G59" s="97"/>
      <c r="H59" s="107"/>
      <c r="I59" s="58"/>
      <c r="J59" s="59"/>
      <c r="K59" s="143"/>
      <c r="L59" s="58"/>
      <c r="M59" s="196"/>
      <c r="N59" s="197"/>
    </row>
    <row r="60" spans="1:115" x14ac:dyDescent="0.35">
      <c r="B60" s="108"/>
      <c r="C60" s="108"/>
      <c r="D60" s="61"/>
      <c r="E60" s="328" t="s">
        <v>4</v>
      </c>
      <c r="F60" s="328"/>
      <c r="G60" s="328"/>
      <c r="H60" s="328"/>
      <c r="I60" s="109">
        <f>SUM(I56:I59)</f>
        <v>0</v>
      </c>
      <c r="J60" s="110">
        <f>SUM(J56:J59)</f>
        <v>0</v>
      </c>
      <c r="K60" s="66">
        <f>IF(J60=0,0,L60/J60)</f>
        <v>0</v>
      </c>
      <c r="L60" s="63">
        <f>SUM(L56:L59)</f>
        <v>0</v>
      </c>
    </row>
    <row r="61" spans="1:115" s="1" customFormat="1" x14ac:dyDescent="0.35">
      <c r="A61" s="40"/>
      <c r="B61" s="100"/>
      <c r="C61" s="67"/>
      <c r="D61" s="67"/>
      <c r="E61" s="101"/>
      <c r="F61" s="101"/>
      <c r="G61" s="101"/>
      <c r="H61" s="101"/>
      <c r="I61" s="70"/>
      <c r="J61" s="71"/>
      <c r="K61" s="71"/>
      <c r="L61" s="72"/>
    </row>
    <row r="62" spans="1:115" s="1" customFormat="1" x14ac:dyDescent="0.35">
      <c r="A62" s="40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</row>
    <row r="63" spans="1:115" s="1" customFormat="1" ht="15" thickBot="1" x14ac:dyDescent="0.4">
      <c r="A63" s="40"/>
      <c r="B63" s="42" t="s">
        <v>19</v>
      </c>
      <c r="C63" s="23"/>
      <c r="D63" s="23"/>
      <c r="E63" s="23"/>
      <c r="F63" s="23"/>
      <c r="G63" s="23"/>
      <c r="H63" s="111"/>
      <c r="I63" s="23"/>
      <c r="J63" s="23"/>
      <c r="K63" s="23"/>
      <c r="L63" s="23"/>
      <c r="M63" s="23"/>
      <c r="N63" s="23"/>
    </row>
    <row r="64" spans="1:115" s="1" customFormat="1" x14ac:dyDescent="0.35">
      <c r="A64" s="40"/>
      <c r="B64" s="112" t="s">
        <v>179</v>
      </c>
      <c r="H64" s="113"/>
    </row>
    <row r="65" spans="1:115" s="1" customFormat="1" x14ac:dyDescent="0.35">
      <c r="A65" s="40"/>
      <c r="B65" s="41"/>
      <c r="H65" s="113"/>
    </row>
    <row r="66" spans="1:115" s="49" customFormat="1" ht="30.75" customHeight="1" x14ac:dyDescent="0.35">
      <c r="A66" s="45"/>
      <c r="B66" s="10"/>
      <c r="C66" s="46" t="s">
        <v>0</v>
      </c>
      <c r="D66" s="47" t="s">
        <v>24</v>
      </c>
      <c r="E66" s="285" t="s">
        <v>18</v>
      </c>
      <c r="F66" s="286"/>
      <c r="G66" s="286"/>
      <c r="H66" s="287"/>
      <c r="I66" s="46" t="s">
        <v>26</v>
      </c>
      <c r="J66" s="47" t="s">
        <v>27</v>
      </c>
      <c r="K66" s="104" t="s">
        <v>20</v>
      </c>
      <c r="L66" s="104" t="s">
        <v>21</v>
      </c>
      <c r="M66" s="283" t="s">
        <v>108</v>
      </c>
      <c r="N66" s="28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</row>
    <row r="67" spans="1:115" ht="30" customHeight="1" x14ac:dyDescent="0.35">
      <c r="B67" s="1"/>
      <c r="C67" s="4" t="s">
        <v>29</v>
      </c>
      <c r="D67" s="114"/>
      <c r="E67" s="331" t="s">
        <v>258</v>
      </c>
      <c r="F67" s="332"/>
      <c r="G67" s="332"/>
      <c r="H67" s="333"/>
      <c r="I67" s="31"/>
      <c r="J67" s="52"/>
      <c r="K67" s="115">
        <f>IF(AND($E$9="Gran empresa",D67="Genèric"),Desplegables!$F$22,IF(AND($E$9="Mitjana empresa",D67="Genèric"),Desplegables!$F$22,IF(AND($E$9="Petita empresa",D67="Genèric"),Desplegables!$F$22,IF(AND($E$9="Acreditat TECNIO",D67="Genèric"),Desplegables!$F$22,))))</f>
        <v>0</v>
      </c>
      <c r="L67" s="116">
        <f>+J67*K67</f>
        <v>0</v>
      </c>
      <c r="M67" s="281"/>
      <c r="N67" s="282"/>
    </row>
    <row r="68" spans="1:115" x14ac:dyDescent="0.35">
      <c r="B68" s="1"/>
      <c r="C68" s="55"/>
      <c r="D68" s="106"/>
      <c r="E68" s="33"/>
      <c r="F68" s="97"/>
      <c r="G68" s="97"/>
      <c r="H68" s="107"/>
      <c r="I68" s="58"/>
      <c r="J68" s="117"/>
      <c r="K68" s="118"/>
      <c r="L68" s="119"/>
      <c r="M68" s="196"/>
      <c r="N68" s="197"/>
    </row>
    <row r="69" spans="1:115" x14ac:dyDescent="0.35">
      <c r="B69" s="100"/>
      <c r="C69" s="108"/>
      <c r="D69" s="108"/>
      <c r="E69" s="329" t="s">
        <v>4</v>
      </c>
      <c r="F69" s="329"/>
      <c r="G69" s="329"/>
      <c r="H69" s="330"/>
      <c r="I69" s="99">
        <f>SUM(I67:I68)</f>
        <v>0</v>
      </c>
      <c r="J69" s="120">
        <f>SUM(J67:J68)</f>
        <v>0</v>
      </c>
      <c r="K69" s="121">
        <f>IF(J69=0,0,L69/J69)</f>
        <v>0</v>
      </c>
      <c r="L69" s="122">
        <f>SUM(L67:L68)</f>
        <v>0</v>
      </c>
    </row>
    <row r="70" spans="1:115" s="1" customFormat="1" x14ac:dyDescent="0.35">
      <c r="A70" s="40"/>
      <c r="I70" s="1" t="str">
        <f>IF(SUM(I67:I68)&gt;3000,"NOTA: Es permet un import màxim de 1.500 euros","")</f>
        <v/>
      </c>
      <c r="J70" s="1" t="str">
        <f>IF(SUM(J67:J68)&gt;3000,"NOTA: Es permet un import màxim de 1.500 euros","")</f>
        <v/>
      </c>
      <c r="L70" s="123"/>
    </row>
    <row r="71" spans="1:115" x14ac:dyDescent="0.35">
      <c r="B71" s="1"/>
      <c r="C71" s="1"/>
      <c r="D71" s="1"/>
      <c r="E71" s="1"/>
      <c r="F71" s="1"/>
      <c r="G71" s="1"/>
      <c r="H71" s="113"/>
      <c r="I71" s="1"/>
      <c r="J71" s="1"/>
      <c r="K71" s="1"/>
      <c r="L71" s="123"/>
    </row>
    <row r="72" spans="1:115" ht="15" thickBot="1" x14ac:dyDescent="0.4">
      <c r="B72" s="124"/>
      <c r="C72" s="125" t="s">
        <v>5</v>
      </c>
      <c r="D72" s="125"/>
      <c r="E72" s="126"/>
      <c r="F72" s="127"/>
      <c r="G72" s="127"/>
      <c r="H72" s="126"/>
      <c r="I72" s="23"/>
      <c r="J72" s="23"/>
      <c r="K72" s="23"/>
      <c r="L72" s="128"/>
      <c r="M72" s="23"/>
    </row>
    <row r="73" spans="1:115" s="49" customFormat="1" ht="30.75" customHeight="1" thickBot="1" x14ac:dyDescent="0.4">
      <c r="A73" s="45"/>
      <c r="B73" s="10"/>
      <c r="C73" s="10"/>
      <c r="D73" s="10"/>
      <c r="E73" s="10"/>
      <c r="F73" s="324" t="s">
        <v>26</v>
      </c>
      <c r="G73" s="325"/>
      <c r="H73" s="325"/>
      <c r="I73" s="326"/>
      <c r="J73" s="335" t="s">
        <v>27</v>
      </c>
      <c r="K73" s="335"/>
      <c r="L73" s="335"/>
      <c r="M73" s="129" t="s">
        <v>21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</row>
    <row r="74" spans="1:115" x14ac:dyDescent="0.35">
      <c r="B74" s="1"/>
      <c r="C74" s="288" t="s">
        <v>7</v>
      </c>
      <c r="D74" s="289"/>
      <c r="E74" s="130" t="s">
        <v>1</v>
      </c>
      <c r="F74" s="294">
        <f>+SUMIFS($I$23:$I$26,$C$23:$C$26,$C$74)</f>
        <v>0</v>
      </c>
      <c r="G74" s="294"/>
      <c r="H74" s="294"/>
      <c r="I74" s="327">
        <f>+SUM($F$74:$F$77)</f>
        <v>0</v>
      </c>
      <c r="J74" s="131">
        <f>+SUMIFS($J$23:$J$26,$D$23:$D$26,$C$74)</f>
        <v>0</v>
      </c>
      <c r="K74" s="336">
        <f>+SUM($J$74:$J$77)</f>
        <v>0</v>
      </c>
      <c r="L74" s="336"/>
      <c r="M74" s="132">
        <f>+SUMIFS(L23:L26,D23:D26,C74)</f>
        <v>0</v>
      </c>
    </row>
    <row r="75" spans="1:115" x14ac:dyDescent="0.35">
      <c r="B75" s="1"/>
      <c r="C75" s="290"/>
      <c r="D75" s="291"/>
      <c r="E75" s="130" t="s">
        <v>3</v>
      </c>
      <c r="F75" s="294">
        <f>+SUMIFS($I$45:$I$48,$C$45:$C$48,$C$74)</f>
        <v>0</v>
      </c>
      <c r="G75" s="294"/>
      <c r="H75" s="294"/>
      <c r="I75" s="295"/>
      <c r="J75" s="133">
        <f>+SUMIFS($J$45:$J$48,$D$45:$D$48,$C$74)</f>
        <v>0</v>
      </c>
      <c r="K75" s="337"/>
      <c r="L75" s="337"/>
      <c r="M75" s="134">
        <f>+SUMIFS(L45:L48,D45:D48,C74)</f>
        <v>0</v>
      </c>
    </row>
    <row r="76" spans="1:115" x14ac:dyDescent="0.35">
      <c r="B76" s="1"/>
      <c r="C76" s="290"/>
      <c r="D76" s="291"/>
      <c r="E76" s="130" t="s">
        <v>2</v>
      </c>
      <c r="F76" s="294">
        <f>+SUMIFS($I$56:$I$59,$C$56:$C$59,$C$74)</f>
        <v>0</v>
      </c>
      <c r="G76" s="294"/>
      <c r="H76" s="294"/>
      <c r="I76" s="295"/>
      <c r="J76" s="133">
        <f>+SUMIFS($J$56:$J$59,$D$56:$D$59,$C$74)</f>
        <v>0</v>
      </c>
      <c r="K76" s="337"/>
      <c r="L76" s="337"/>
      <c r="M76" s="134">
        <f>+SUMIFS(L56:L59,D56:D59,C74)</f>
        <v>0</v>
      </c>
    </row>
    <row r="77" spans="1:115" x14ac:dyDescent="0.35">
      <c r="B77" s="1"/>
      <c r="C77" s="292"/>
      <c r="D77" s="293"/>
      <c r="E77" s="130" t="s">
        <v>14</v>
      </c>
      <c r="F77" s="294">
        <f>+F74*Desplegables!$E$24</f>
        <v>0</v>
      </c>
      <c r="G77" s="294"/>
      <c r="H77" s="294"/>
      <c r="I77" s="295"/>
      <c r="J77" s="133">
        <f>+J74*Desplegables!$E$24</f>
        <v>0</v>
      </c>
      <c r="K77" s="337"/>
      <c r="L77" s="337"/>
      <c r="M77" s="134">
        <f>+M74*Desplegables!$E$24</f>
        <v>0</v>
      </c>
    </row>
    <row r="78" spans="1:115" x14ac:dyDescent="0.35">
      <c r="B78" s="1"/>
      <c r="C78" s="288" t="s">
        <v>6</v>
      </c>
      <c r="D78" s="289"/>
      <c r="E78" s="130" t="s">
        <v>1</v>
      </c>
      <c r="F78" s="294">
        <f>+SUMIFS($I$23:$I$26,$C$23:$C$26,$C$78)</f>
        <v>0</v>
      </c>
      <c r="G78" s="294"/>
      <c r="H78" s="294"/>
      <c r="I78" s="295">
        <f>+SUM($F$78:$F$81)</f>
        <v>0</v>
      </c>
      <c r="J78" s="133">
        <f>+SUMIFS($J$23:$J$26,$D$23:$D$26,$C$78)</f>
        <v>0</v>
      </c>
      <c r="K78" s="337">
        <f>+SUM($J$78:$J$81)</f>
        <v>0</v>
      </c>
      <c r="L78" s="337"/>
      <c r="M78" s="134">
        <f>+SUMIFS(L23:L26,D23:D26,C78)</f>
        <v>0</v>
      </c>
    </row>
    <row r="79" spans="1:115" x14ac:dyDescent="0.35">
      <c r="B79" s="1"/>
      <c r="C79" s="290"/>
      <c r="D79" s="291"/>
      <c r="E79" s="130" t="s">
        <v>3</v>
      </c>
      <c r="F79" s="294">
        <f>+SUMIFS($I$45:$I$48,$C$45:$C$48,$C$78)</f>
        <v>0</v>
      </c>
      <c r="G79" s="294"/>
      <c r="H79" s="294"/>
      <c r="I79" s="295"/>
      <c r="J79" s="133">
        <f>+SUMIFS($J$45:$J$48,$D$45:$D$48,$C$78)</f>
        <v>0</v>
      </c>
      <c r="K79" s="337"/>
      <c r="L79" s="337"/>
      <c r="M79" s="134">
        <f>+SUMIFS(L45:L48,D45:D48,C78)</f>
        <v>0</v>
      </c>
    </row>
    <row r="80" spans="1:115" s="1" customFormat="1" x14ac:dyDescent="0.35">
      <c r="A80" s="40"/>
      <c r="C80" s="290"/>
      <c r="D80" s="291"/>
      <c r="E80" s="130" t="s">
        <v>2</v>
      </c>
      <c r="F80" s="294">
        <f>+SUMIFS($I$56:$I$59,$C$56:$C$59,$C$78)</f>
        <v>0</v>
      </c>
      <c r="G80" s="294"/>
      <c r="H80" s="294"/>
      <c r="I80" s="295"/>
      <c r="J80" s="133">
        <f>+SUMIFS($J$56:$J$59,$D$56:$D$59,$C$78)</f>
        <v>0</v>
      </c>
      <c r="K80" s="337"/>
      <c r="L80" s="337"/>
      <c r="M80" s="134">
        <f>+SUMIFS(L56:L59,D56:D59,C78)</f>
        <v>0</v>
      </c>
    </row>
    <row r="81" spans="1:13" s="1" customFormat="1" x14ac:dyDescent="0.35">
      <c r="A81" s="40"/>
      <c r="C81" s="292"/>
      <c r="D81" s="293"/>
      <c r="E81" s="130" t="s">
        <v>14</v>
      </c>
      <c r="F81" s="294">
        <f>+F78*Desplegables!$E$24</f>
        <v>0</v>
      </c>
      <c r="G81" s="294"/>
      <c r="H81" s="294"/>
      <c r="I81" s="295"/>
      <c r="J81" s="133">
        <f>+J78*Desplegables!$E$24</f>
        <v>0</v>
      </c>
      <c r="K81" s="337"/>
      <c r="L81" s="337"/>
      <c r="M81" s="134">
        <f>+M78*Desplegables!$E$24</f>
        <v>0</v>
      </c>
    </row>
    <row r="82" spans="1:13" s="1" customFormat="1" ht="15" thickBot="1" x14ac:dyDescent="0.4">
      <c r="A82" s="40"/>
      <c r="C82" s="296" t="s">
        <v>29</v>
      </c>
      <c r="D82" s="297"/>
      <c r="E82" s="135" t="s">
        <v>30</v>
      </c>
      <c r="F82" s="298">
        <f>+SUMIFS($I$67:$I$68,$C$67:$C$68,$C$82)</f>
        <v>0</v>
      </c>
      <c r="G82" s="298"/>
      <c r="H82" s="298"/>
      <c r="I82" s="136">
        <f>$F$82</f>
        <v>0</v>
      </c>
      <c r="J82" s="137">
        <f>+SUMIFS($J$67:$J$68,$D$67:$D$68,$C$82)</f>
        <v>0</v>
      </c>
      <c r="K82" s="338">
        <f>$J$82</f>
        <v>0</v>
      </c>
      <c r="L82" s="339"/>
      <c r="M82" s="138">
        <f>+SUM(L67:L68)</f>
        <v>0</v>
      </c>
    </row>
    <row r="83" spans="1:13" s="1" customFormat="1" ht="15.5" x14ac:dyDescent="0.35">
      <c r="A83" s="40"/>
      <c r="E83" s="139" t="s">
        <v>40</v>
      </c>
      <c r="F83" s="299">
        <f>SUM($F$74:$F$82)</f>
        <v>0</v>
      </c>
      <c r="G83" s="300"/>
      <c r="H83" s="300"/>
      <c r="I83" s="301"/>
      <c r="J83" s="340">
        <f>SUM($K$74:$K$82)</f>
        <v>0</v>
      </c>
      <c r="K83" s="341"/>
      <c r="L83" s="341"/>
      <c r="M83" s="140">
        <f>IF(AND($E$9="Acreditat TECNIO",SUM(M74:M82)&gt;Desplegables!H22),Desplegables!H22,IF(AND(E9&gt;"Acreditat TECNIO",SUM(M74:M82)&gt;Desplegables!H19),Desplegables!H19,SUM(M74:M82)))</f>
        <v>0</v>
      </c>
    </row>
    <row r="84" spans="1:13" s="1" customFormat="1" ht="15.5" x14ac:dyDescent="0.35">
      <c r="A84" s="40"/>
      <c r="E84" s="139"/>
      <c r="F84" s="306"/>
      <c r="G84" s="306"/>
      <c r="H84" s="306"/>
      <c r="I84" s="306"/>
      <c r="J84" s="334"/>
      <c r="K84" s="334"/>
      <c r="L84" s="334"/>
      <c r="M84" s="141" t="str">
        <f>IF(OR($M$83=100000,$M$83=250000),"NOTA: Ajut limitat per superar màxim establert","")</f>
        <v/>
      </c>
    </row>
    <row r="85" spans="1:13" s="1" customFormat="1" x14ac:dyDescent="0.35">
      <c r="A85" s="40"/>
    </row>
    <row r="86" spans="1:13" s="1" customFormat="1" x14ac:dyDescent="0.35">
      <c r="A86" s="40"/>
    </row>
    <row r="87" spans="1:13" s="1" customFormat="1" x14ac:dyDescent="0.35">
      <c r="A87" s="40"/>
      <c r="C87" s="142" t="s">
        <v>107</v>
      </c>
      <c r="D87" s="25"/>
      <c r="E87" s="25"/>
      <c r="F87" s="25"/>
      <c r="G87" s="25"/>
      <c r="H87" s="25"/>
      <c r="I87" s="25"/>
    </row>
    <row r="88" spans="1:13" s="1" customFormat="1" x14ac:dyDescent="0.35">
      <c r="A88" s="40"/>
    </row>
    <row r="89" spans="1:13" s="1" customFormat="1" ht="15" thickBot="1" x14ac:dyDescent="0.4">
      <c r="A89" s="40"/>
      <c r="C89" s="302" t="s">
        <v>126</v>
      </c>
      <c r="D89" s="302"/>
      <c r="E89" s="302"/>
      <c r="F89" s="302" t="s">
        <v>83</v>
      </c>
      <c r="G89" s="302"/>
      <c r="H89" s="302"/>
      <c r="I89" s="302"/>
    </row>
    <row r="90" spans="1:13" s="1" customFormat="1" ht="15.5" x14ac:dyDescent="0.35">
      <c r="A90" s="40"/>
      <c r="C90" s="303">
        <f>IF(AND($E$8="Gran empresa",$C$74="Recerca"),$I$74,IF(AND($E$8="Mitjana empresa",$C$74="Recerca"),$I$74,IF(AND($E$8="Petita empresa",$C$74="Recerca"),$I$74,IF($E$8="Acreditat TECNIO",0,))))</f>
        <v>0</v>
      </c>
      <c r="D90" s="303"/>
      <c r="E90" s="303"/>
      <c r="F90" s="303">
        <f>IF(AND($E$8="Gran empresa",$C$78="Desenvolupament"),$I$78,IF(AND($E$8="Mitjana empresa",$C$78="Desenvolupament"),$I$78,IF(AND($E$8="Petita empresa",$C$78="Desenvolupament"),$I$78,IF($E$8="Acreditat TECNIO",0,))))</f>
        <v>0</v>
      </c>
      <c r="G90" s="304"/>
      <c r="H90" s="304"/>
      <c r="I90" s="304"/>
    </row>
    <row r="91" spans="1:13" s="1" customFormat="1" ht="15" thickBot="1" x14ac:dyDescent="0.4">
      <c r="A91" s="40"/>
      <c r="C91" s="302" t="s">
        <v>89</v>
      </c>
      <c r="D91" s="302"/>
      <c r="E91" s="302"/>
      <c r="F91" s="302" t="s">
        <v>82</v>
      </c>
      <c r="G91" s="302"/>
      <c r="H91" s="302"/>
      <c r="I91" s="302"/>
    </row>
    <row r="92" spans="1:13" s="1" customFormat="1" ht="15.5" x14ac:dyDescent="0.35">
      <c r="A92" s="40"/>
      <c r="C92" s="305">
        <f>IF($C$82="Genèric",$I$82)</f>
        <v>0</v>
      </c>
      <c r="D92" s="305"/>
      <c r="E92" s="305"/>
      <c r="F92" s="303">
        <f>IF($E$8="Acreditat TECNIO",SUM($I$74+$I$78),0)</f>
        <v>0</v>
      </c>
      <c r="G92" s="304"/>
      <c r="H92" s="304"/>
      <c r="I92" s="304"/>
    </row>
    <row r="93" spans="1:13" s="1" customFormat="1" ht="15" thickBot="1" x14ac:dyDescent="0.4">
      <c r="A93" s="40"/>
      <c r="F93" s="302" t="s">
        <v>81</v>
      </c>
      <c r="G93" s="302"/>
      <c r="H93" s="302"/>
      <c r="I93" s="302"/>
    </row>
    <row r="94" spans="1:13" s="1" customFormat="1" ht="15.5" x14ac:dyDescent="0.35">
      <c r="A94" s="40"/>
      <c r="F94" s="303">
        <f>$F$83</f>
        <v>0</v>
      </c>
      <c r="G94" s="304"/>
      <c r="H94" s="304"/>
      <c r="I94" s="304"/>
    </row>
    <row r="95" spans="1:13" s="1" customFormat="1" x14ac:dyDescent="0.35">
      <c r="A95" s="40"/>
    </row>
    <row r="96" spans="1:13" s="1" customFormat="1" x14ac:dyDescent="0.35">
      <c r="A96" s="40"/>
    </row>
    <row r="97" spans="1:1" s="1" customFormat="1" x14ac:dyDescent="0.35">
      <c r="A97" s="40"/>
    </row>
    <row r="98" spans="1:1" s="1" customFormat="1" x14ac:dyDescent="0.35">
      <c r="A98" s="40"/>
    </row>
    <row r="99" spans="1:1" s="1" customFormat="1" x14ac:dyDescent="0.35">
      <c r="A99" s="40"/>
    </row>
    <row r="100" spans="1:1" s="1" customFormat="1" x14ac:dyDescent="0.35">
      <c r="A100" s="40"/>
    </row>
    <row r="101" spans="1:1" s="1" customFormat="1" x14ac:dyDescent="0.35">
      <c r="A101" s="40"/>
    </row>
    <row r="102" spans="1:1" s="1" customFormat="1" x14ac:dyDescent="0.35">
      <c r="A102" s="40"/>
    </row>
    <row r="103" spans="1:1" s="1" customFormat="1" x14ac:dyDescent="0.35">
      <c r="A103" s="40"/>
    </row>
    <row r="104" spans="1:1" s="1" customFormat="1" x14ac:dyDescent="0.35">
      <c r="A104" s="40"/>
    </row>
    <row r="105" spans="1:1" s="1" customFormat="1" x14ac:dyDescent="0.35">
      <c r="A105" s="40"/>
    </row>
    <row r="106" spans="1:1" s="1" customFormat="1" x14ac:dyDescent="0.35">
      <c r="A106" s="40"/>
    </row>
    <row r="107" spans="1:1" s="1" customFormat="1" x14ac:dyDescent="0.35">
      <c r="A107" s="40"/>
    </row>
    <row r="108" spans="1:1" s="1" customFormat="1" x14ac:dyDescent="0.35">
      <c r="A108" s="40"/>
    </row>
    <row r="109" spans="1:1" s="1" customFormat="1" x14ac:dyDescent="0.35">
      <c r="A109" s="40"/>
    </row>
    <row r="110" spans="1:1" s="1" customFormat="1" x14ac:dyDescent="0.35">
      <c r="A110" s="40"/>
    </row>
    <row r="111" spans="1:1" s="1" customFormat="1" x14ac:dyDescent="0.35">
      <c r="A111" s="40"/>
    </row>
    <row r="112" spans="1:1" s="1" customFormat="1" x14ac:dyDescent="0.35">
      <c r="A112" s="40"/>
    </row>
    <row r="113" spans="1:1" s="1" customFormat="1" x14ac:dyDescent="0.35">
      <c r="A113" s="40"/>
    </row>
    <row r="114" spans="1:1" s="1" customFormat="1" x14ac:dyDescent="0.35">
      <c r="A114" s="40"/>
    </row>
    <row r="115" spans="1:1" s="1" customFormat="1" x14ac:dyDescent="0.35">
      <c r="A115" s="40"/>
    </row>
    <row r="116" spans="1:1" s="1" customFormat="1" x14ac:dyDescent="0.35">
      <c r="A116" s="40"/>
    </row>
    <row r="117" spans="1:1" s="1" customFormat="1" x14ac:dyDescent="0.35">
      <c r="A117" s="40"/>
    </row>
    <row r="118" spans="1:1" s="1" customFormat="1" x14ac:dyDescent="0.35">
      <c r="A118" s="40"/>
    </row>
    <row r="119" spans="1:1" s="1" customFormat="1" x14ac:dyDescent="0.35">
      <c r="A119" s="40"/>
    </row>
    <row r="120" spans="1:1" s="1" customFormat="1" x14ac:dyDescent="0.35">
      <c r="A120" s="40"/>
    </row>
    <row r="121" spans="1:1" s="1" customFormat="1" x14ac:dyDescent="0.35">
      <c r="A121" s="40"/>
    </row>
    <row r="122" spans="1:1" s="1" customFormat="1" x14ac:dyDescent="0.35">
      <c r="A122" s="40"/>
    </row>
    <row r="123" spans="1:1" s="1" customFormat="1" x14ac:dyDescent="0.35">
      <c r="A123" s="40"/>
    </row>
    <row r="124" spans="1:1" s="1" customFormat="1" x14ac:dyDescent="0.35">
      <c r="A124" s="40"/>
    </row>
    <row r="125" spans="1:1" s="1" customFormat="1" x14ac:dyDescent="0.35">
      <c r="A125" s="40"/>
    </row>
    <row r="126" spans="1:1" s="1" customFormat="1" x14ac:dyDescent="0.35">
      <c r="A126" s="40"/>
    </row>
    <row r="127" spans="1:1" s="1" customFormat="1" x14ac:dyDescent="0.35">
      <c r="A127" s="40"/>
    </row>
    <row r="128" spans="1:1" s="1" customFormat="1" x14ac:dyDescent="0.35">
      <c r="A128" s="40"/>
    </row>
    <row r="129" spans="1:1" s="1" customFormat="1" x14ac:dyDescent="0.35">
      <c r="A129" s="40"/>
    </row>
    <row r="130" spans="1:1" s="1" customFormat="1" x14ac:dyDescent="0.35">
      <c r="A130" s="40"/>
    </row>
    <row r="131" spans="1:1" s="1" customFormat="1" x14ac:dyDescent="0.35">
      <c r="A131" s="40"/>
    </row>
    <row r="132" spans="1:1" s="1" customFormat="1" x14ac:dyDescent="0.35">
      <c r="A132" s="40"/>
    </row>
    <row r="133" spans="1:1" s="1" customFormat="1" x14ac:dyDescent="0.35">
      <c r="A133" s="40"/>
    </row>
    <row r="134" spans="1:1" s="1" customFormat="1" x14ac:dyDescent="0.35">
      <c r="A134" s="40"/>
    </row>
    <row r="135" spans="1:1" s="1" customFormat="1" x14ac:dyDescent="0.35">
      <c r="A135" s="40"/>
    </row>
    <row r="136" spans="1:1" s="1" customFormat="1" x14ac:dyDescent="0.35">
      <c r="A136" s="40"/>
    </row>
    <row r="137" spans="1:1" s="1" customFormat="1" x14ac:dyDescent="0.35">
      <c r="A137" s="40"/>
    </row>
    <row r="138" spans="1:1" s="1" customFormat="1" x14ac:dyDescent="0.35">
      <c r="A138" s="40"/>
    </row>
    <row r="139" spans="1:1" s="1" customFormat="1" x14ac:dyDescent="0.35">
      <c r="A139" s="40"/>
    </row>
    <row r="140" spans="1:1" s="1" customFormat="1" x14ac:dyDescent="0.35">
      <c r="A140" s="40"/>
    </row>
    <row r="141" spans="1:1" s="1" customFormat="1" x14ac:dyDescent="0.35">
      <c r="A141" s="40"/>
    </row>
    <row r="142" spans="1:1" s="1" customFormat="1" x14ac:dyDescent="0.35">
      <c r="A142" s="40"/>
    </row>
    <row r="143" spans="1:1" s="1" customFormat="1" x14ac:dyDescent="0.35">
      <c r="A143" s="40"/>
    </row>
    <row r="144" spans="1:1" s="1" customFormat="1" x14ac:dyDescent="0.35">
      <c r="A144" s="40"/>
    </row>
    <row r="145" spans="1:1" s="1" customFormat="1" x14ac:dyDescent="0.35">
      <c r="A145" s="40"/>
    </row>
    <row r="146" spans="1:1" s="1" customFormat="1" x14ac:dyDescent="0.35">
      <c r="A146" s="40"/>
    </row>
    <row r="147" spans="1:1" s="1" customFormat="1" x14ac:dyDescent="0.35">
      <c r="A147" s="40"/>
    </row>
    <row r="148" spans="1:1" s="1" customFormat="1" x14ac:dyDescent="0.35">
      <c r="A148" s="40"/>
    </row>
    <row r="149" spans="1:1" s="1" customFormat="1" x14ac:dyDescent="0.35">
      <c r="A149" s="40"/>
    </row>
    <row r="150" spans="1:1" s="1" customFormat="1" x14ac:dyDescent="0.35">
      <c r="A150" s="40"/>
    </row>
    <row r="151" spans="1:1" s="1" customFormat="1" x14ac:dyDescent="0.35">
      <c r="A151" s="40"/>
    </row>
    <row r="152" spans="1:1" s="1" customFormat="1" x14ac:dyDescent="0.35">
      <c r="A152" s="40"/>
    </row>
    <row r="153" spans="1:1" s="1" customFormat="1" x14ac:dyDescent="0.35">
      <c r="A153" s="40"/>
    </row>
    <row r="154" spans="1:1" s="1" customFormat="1" x14ac:dyDescent="0.35">
      <c r="A154" s="40"/>
    </row>
    <row r="155" spans="1:1" s="1" customFormat="1" x14ac:dyDescent="0.35">
      <c r="A155" s="40"/>
    </row>
    <row r="156" spans="1:1" s="1" customFormat="1" x14ac:dyDescent="0.35">
      <c r="A156" s="40"/>
    </row>
    <row r="157" spans="1:1" s="1" customFormat="1" x14ac:dyDescent="0.35">
      <c r="A157" s="40"/>
    </row>
    <row r="158" spans="1:1" s="1" customFormat="1" x14ac:dyDescent="0.35">
      <c r="A158" s="40"/>
    </row>
    <row r="159" spans="1:1" s="1" customFormat="1" x14ac:dyDescent="0.35">
      <c r="A159" s="40"/>
    </row>
    <row r="160" spans="1:1" s="1" customFormat="1" x14ac:dyDescent="0.35">
      <c r="A160" s="40"/>
    </row>
    <row r="161" spans="1:1" s="1" customFormat="1" x14ac:dyDescent="0.35">
      <c r="A161" s="40"/>
    </row>
    <row r="162" spans="1:1" s="1" customFormat="1" x14ac:dyDescent="0.35">
      <c r="A162" s="40"/>
    </row>
    <row r="163" spans="1:1" s="1" customFormat="1" x14ac:dyDescent="0.35">
      <c r="A163" s="40"/>
    </row>
    <row r="164" spans="1:1" s="1" customFormat="1" x14ac:dyDescent="0.35">
      <c r="A164" s="40"/>
    </row>
    <row r="165" spans="1:1" s="1" customFormat="1" x14ac:dyDescent="0.35">
      <c r="A165" s="40"/>
    </row>
    <row r="166" spans="1:1" s="1" customFormat="1" x14ac:dyDescent="0.35">
      <c r="A166" s="40"/>
    </row>
    <row r="167" spans="1:1" s="1" customFormat="1" x14ac:dyDescent="0.35">
      <c r="A167" s="40"/>
    </row>
    <row r="168" spans="1:1" s="1" customFormat="1" x14ac:dyDescent="0.35">
      <c r="A168" s="40"/>
    </row>
    <row r="169" spans="1:1" s="1" customFormat="1" x14ac:dyDescent="0.35">
      <c r="A169" s="40"/>
    </row>
    <row r="170" spans="1:1" s="1" customFormat="1" x14ac:dyDescent="0.35">
      <c r="A170" s="40"/>
    </row>
    <row r="171" spans="1:1" s="1" customFormat="1" x14ac:dyDescent="0.35">
      <c r="A171" s="40"/>
    </row>
    <row r="172" spans="1:1" s="1" customFormat="1" x14ac:dyDescent="0.35">
      <c r="A172" s="40"/>
    </row>
    <row r="173" spans="1:1" s="1" customFormat="1" x14ac:dyDescent="0.35">
      <c r="A173" s="40"/>
    </row>
    <row r="174" spans="1:1" s="1" customFormat="1" x14ac:dyDescent="0.35">
      <c r="A174" s="40"/>
    </row>
    <row r="175" spans="1:1" s="1" customFormat="1" x14ac:dyDescent="0.35">
      <c r="A175" s="40"/>
    </row>
    <row r="176" spans="1:1" s="1" customFormat="1" x14ac:dyDescent="0.35">
      <c r="A176" s="40"/>
    </row>
    <row r="177" spans="1:1" s="1" customFormat="1" x14ac:dyDescent="0.35">
      <c r="A177" s="40"/>
    </row>
    <row r="178" spans="1:1" s="1" customFormat="1" x14ac:dyDescent="0.35">
      <c r="A178" s="40"/>
    </row>
    <row r="179" spans="1:1" s="1" customFormat="1" x14ac:dyDescent="0.35">
      <c r="A179" s="40"/>
    </row>
    <row r="180" spans="1:1" s="1" customFormat="1" x14ac:dyDescent="0.35">
      <c r="A180" s="40"/>
    </row>
    <row r="181" spans="1:1" s="1" customFormat="1" x14ac:dyDescent="0.35">
      <c r="A181" s="40"/>
    </row>
    <row r="182" spans="1:1" s="1" customFormat="1" x14ac:dyDescent="0.35">
      <c r="A182" s="40"/>
    </row>
    <row r="183" spans="1:1" s="1" customFormat="1" x14ac:dyDescent="0.35">
      <c r="A183" s="40"/>
    </row>
    <row r="184" spans="1:1" s="1" customFormat="1" x14ac:dyDescent="0.35">
      <c r="A184" s="40"/>
    </row>
    <row r="185" spans="1:1" s="1" customFormat="1" x14ac:dyDescent="0.35">
      <c r="A185" s="40"/>
    </row>
    <row r="186" spans="1:1" s="1" customFormat="1" x14ac:dyDescent="0.35">
      <c r="A186" s="40"/>
    </row>
    <row r="187" spans="1:1" s="1" customFormat="1" x14ac:dyDescent="0.35">
      <c r="A187" s="40"/>
    </row>
    <row r="188" spans="1:1" s="1" customFormat="1" x14ac:dyDescent="0.35">
      <c r="A188" s="40"/>
    </row>
    <row r="189" spans="1:1" s="1" customFormat="1" x14ac:dyDescent="0.35">
      <c r="A189" s="40"/>
    </row>
    <row r="190" spans="1:1" s="1" customFormat="1" x14ac:dyDescent="0.35">
      <c r="A190" s="40"/>
    </row>
    <row r="191" spans="1:1" s="1" customFormat="1" x14ac:dyDescent="0.35">
      <c r="A191" s="40"/>
    </row>
    <row r="192" spans="1:1" s="1" customFormat="1" x14ac:dyDescent="0.35">
      <c r="A192" s="40"/>
    </row>
    <row r="193" spans="1:1" s="1" customFormat="1" x14ac:dyDescent="0.35">
      <c r="A193" s="40"/>
    </row>
    <row r="194" spans="1:1" s="1" customFormat="1" x14ac:dyDescent="0.35">
      <c r="A194" s="40"/>
    </row>
    <row r="195" spans="1:1" s="1" customFormat="1" x14ac:dyDescent="0.35">
      <c r="A195" s="40"/>
    </row>
    <row r="196" spans="1:1" s="1" customFormat="1" x14ac:dyDescent="0.35">
      <c r="A196" s="40"/>
    </row>
    <row r="197" spans="1:1" s="1" customFormat="1" x14ac:dyDescent="0.35">
      <c r="A197" s="40"/>
    </row>
    <row r="198" spans="1:1" s="1" customFormat="1" x14ac:dyDescent="0.35">
      <c r="A198" s="40"/>
    </row>
    <row r="199" spans="1:1" s="1" customFormat="1" x14ac:dyDescent="0.35">
      <c r="A199" s="40"/>
    </row>
    <row r="200" spans="1:1" s="1" customFormat="1" x14ac:dyDescent="0.35">
      <c r="A200" s="40"/>
    </row>
    <row r="201" spans="1:1" s="1" customFormat="1" x14ac:dyDescent="0.35">
      <c r="A201" s="40"/>
    </row>
    <row r="202" spans="1:1" s="1" customFormat="1" x14ac:dyDescent="0.35">
      <c r="A202" s="40"/>
    </row>
    <row r="203" spans="1:1" s="1" customFormat="1" x14ac:dyDescent="0.35">
      <c r="A203" s="40"/>
    </row>
    <row r="204" spans="1:1" s="1" customFormat="1" x14ac:dyDescent="0.35">
      <c r="A204" s="40"/>
    </row>
    <row r="205" spans="1:1" s="1" customFormat="1" x14ac:dyDescent="0.35">
      <c r="A205" s="40"/>
    </row>
    <row r="206" spans="1:1" s="1" customFormat="1" x14ac:dyDescent="0.35">
      <c r="A206" s="40"/>
    </row>
    <row r="207" spans="1:1" s="1" customFormat="1" x14ac:dyDescent="0.35">
      <c r="A207" s="40"/>
    </row>
    <row r="208" spans="1:1" s="1" customFormat="1" x14ac:dyDescent="0.35">
      <c r="A208" s="40"/>
    </row>
    <row r="209" spans="1:1" s="1" customFormat="1" x14ac:dyDescent="0.35">
      <c r="A209" s="40"/>
    </row>
    <row r="210" spans="1:1" s="1" customFormat="1" x14ac:dyDescent="0.35">
      <c r="A210" s="40"/>
    </row>
    <row r="211" spans="1:1" s="1" customFormat="1" x14ac:dyDescent="0.35">
      <c r="A211" s="40"/>
    </row>
    <row r="212" spans="1:1" s="1" customFormat="1" x14ac:dyDescent="0.35">
      <c r="A212" s="40"/>
    </row>
    <row r="213" spans="1:1" s="1" customFormat="1" x14ac:dyDescent="0.35">
      <c r="A213" s="40"/>
    </row>
    <row r="214" spans="1:1" s="1" customFormat="1" x14ac:dyDescent="0.35">
      <c r="A214" s="40"/>
    </row>
    <row r="215" spans="1:1" s="1" customFormat="1" x14ac:dyDescent="0.35">
      <c r="A215" s="40"/>
    </row>
    <row r="216" spans="1:1" s="1" customFormat="1" x14ac:dyDescent="0.35">
      <c r="A216" s="40"/>
    </row>
    <row r="217" spans="1:1" s="1" customFormat="1" x14ac:dyDescent="0.35">
      <c r="A217" s="40"/>
    </row>
    <row r="218" spans="1:1" s="1" customFormat="1" x14ac:dyDescent="0.35">
      <c r="A218" s="40"/>
    </row>
    <row r="219" spans="1:1" s="1" customFormat="1" x14ac:dyDescent="0.35">
      <c r="A219" s="40"/>
    </row>
    <row r="220" spans="1:1" s="1" customFormat="1" x14ac:dyDescent="0.35">
      <c r="A220" s="40"/>
    </row>
    <row r="221" spans="1:1" s="1" customFormat="1" x14ac:dyDescent="0.35">
      <c r="A221" s="40"/>
    </row>
    <row r="222" spans="1:1" s="1" customFormat="1" x14ac:dyDescent="0.35">
      <c r="A222" s="40"/>
    </row>
    <row r="223" spans="1:1" s="1" customFormat="1" x14ac:dyDescent="0.35">
      <c r="A223" s="40"/>
    </row>
    <row r="224" spans="1:1" s="1" customFormat="1" x14ac:dyDescent="0.35">
      <c r="A224" s="40"/>
    </row>
    <row r="225" spans="1:1" s="1" customFormat="1" x14ac:dyDescent="0.35">
      <c r="A225" s="40"/>
    </row>
    <row r="226" spans="1:1" s="1" customFormat="1" x14ac:dyDescent="0.35">
      <c r="A226" s="40"/>
    </row>
    <row r="227" spans="1:1" s="1" customFormat="1" x14ac:dyDescent="0.35">
      <c r="A227" s="40"/>
    </row>
    <row r="228" spans="1:1" s="1" customFormat="1" x14ac:dyDescent="0.35">
      <c r="A228" s="40"/>
    </row>
    <row r="229" spans="1:1" s="1" customFormat="1" x14ac:dyDescent="0.35">
      <c r="A229" s="40"/>
    </row>
    <row r="230" spans="1:1" s="1" customFormat="1" x14ac:dyDescent="0.35">
      <c r="A230" s="40"/>
    </row>
    <row r="231" spans="1:1" s="1" customFormat="1" x14ac:dyDescent="0.35">
      <c r="A231" s="40"/>
    </row>
    <row r="232" spans="1:1" s="1" customFormat="1" x14ac:dyDescent="0.35">
      <c r="A232" s="40"/>
    </row>
    <row r="233" spans="1:1" s="1" customFormat="1" x14ac:dyDescent="0.35">
      <c r="A233" s="40"/>
    </row>
    <row r="234" spans="1:1" s="1" customFormat="1" x14ac:dyDescent="0.35">
      <c r="A234" s="40"/>
    </row>
    <row r="235" spans="1:1" s="1" customFormat="1" x14ac:dyDescent="0.35">
      <c r="A235" s="40"/>
    </row>
    <row r="236" spans="1:1" s="1" customFormat="1" x14ac:dyDescent="0.35">
      <c r="A236" s="40"/>
    </row>
    <row r="237" spans="1:1" s="1" customFormat="1" x14ac:dyDescent="0.35">
      <c r="A237" s="40"/>
    </row>
    <row r="238" spans="1:1" s="1" customFormat="1" x14ac:dyDescent="0.35">
      <c r="A238" s="40"/>
    </row>
    <row r="239" spans="1:1" s="1" customFormat="1" x14ac:dyDescent="0.35">
      <c r="A239" s="40"/>
    </row>
    <row r="240" spans="1:1" s="1" customFormat="1" x14ac:dyDescent="0.35">
      <c r="A240" s="40"/>
    </row>
    <row r="241" spans="1:1" s="1" customFormat="1" x14ac:dyDescent="0.35">
      <c r="A241" s="40"/>
    </row>
    <row r="242" spans="1:1" s="1" customFormat="1" x14ac:dyDescent="0.35">
      <c r="A242" s="40"/>
    </row>
    <row r="243" spans="1:1" s="1" customFormat="1" x14ac:dyDescent="0.35">
      <c r="A243" s="40"/>
    </row>
    <row r="244" spans="1:1" s="1" customFormat="1" x14ac:dyDescent="0.35">
      <c r="A244" s="40"/>
    </row>
    <row r="245" spans="1:1" s="1" customFormat="1" x14ac:dyDescent="0.35">
      <c r="A245" s="40"/>
    </row>
    <row r="246" spans="1:1" s="1" customFormat="1" x14ac:dyDescent="0.35">
      <c r="A246" s="40"/>
    </row>
    <row r="247" spans="1:1" s="1" customFormat="1" x14ac:dyDescent="0.35">
      <c r="A247" s="40"/>
    </row>
    <row r="248" spans="1:1" s="1" customFormat="1" x14ac:dyDescent="0.35">
      <c r="A248" s="40"/>
    </row>
    <row r="249" spans="1:1" s="1" customFormat="1" x14ac:dyDescent="0.35">
      <c r="A249" s="40"/>
    </row>
    <row r="250" spans="1:1" s="1" customFormat="1" x14ac:dyDescent="0.35">
      <c r="A250" s="40"/>
    </row>
    <row r="251" spans="1:1" s="1" customFormat="1" x14ac:dyDescent="0.35">
      <c r="A251" s="40"/>
    </row>
    <row r="252" spans="1:1" s="1" customFormat="1" x14ac:dyDescent="0.35">
      <c r="A252" s="40"/>
    </row>
    <row r="253" spans="1:1" s="1" customFormat="1" x14ac:dyDescent="0.35">
      <c r="A253" s="40"/>
    </row>
    <row r="254" spans="1:1" s="1" customFormat="1" x14ac:dyDescent="0.35">
      <c r="A254" s="40"/>
    </row>
    <row r="255" spans="1:1" s="1" customFormat="1" x14ac:dyDescent="0.35">
      <c r="A255" s="40"/>
    </row>
    <row r="256" spans="1:1" s="1" customFormat="1" x14ac:dyDescent="0.35">
      <c r="A256" s="40"/>
    </row>
    <row r="257" spans="1:1" s="1" customFormat="1" x14ac:dyDescent="0.35">
      <c r="A257" s="40"/>
    </row>
    <row r="258" spans="1:1" s="1" customFormat="1" x14ac:dyDescent="0.35">
      <c r="A258" s="40"/>
    </row>
    <row r="259" spans="1:1" s="1" customFormat="1" x14ac:dyDescent="0.35">
      <c r="A259" s="40"/>
    </row>
    <row r="260" spans="1:1" s="1" customFormat="1" x14ac:dyDescent="0.35">
      <c r="A260" s="40"/>
    </row>
    <row r="261" spans="1:1" s="1" customFormat="1" x14ac:dyDescent="0.35">
      <c r="A261" s="40"/>
    </row>
    <row r="262" spans="1:1" s="1" customFormat="1" x14ac:dyDescent="0.35">
      <c r="A262" s="40"/>
    </row>
    <row r="263" spans="1:1" s="1" customFormat="1" x14ac:dyDescent="0.35">
      <c r="A263" s="40"/>
    </row>
    <row r="264" spans="1:1" s="1" customFormat="1" x14ac:dyDescent="0.35">
      <c r="A264" s="40"/>
    </row>
    <row r="265" spans="1:1" s="1" customFormat="1" x14ac:dyDescent="0.35">
      <c r="A265" s="40"/>
    </row>
    <row r="266" spans="1:1" s="1" customFormat="1" x14ac:dyDescent="0.35">
      <c r="A266" s="40"/>
    </row>
    <row r="267" spans="1:1" s="1" customFormat="1" x14ac:dyDescent="0.35">
      <c r="A267" s="40"/>
    </row>
    <row r="268" spans="1:1" s="1" customFormat="1" x14ac:dyDescent="0.35">
      <c r="A268" s="40"/>
    </row>
    <row r="269" spans="1:1" s="1" customFormat="1" x14ac:dyDescent="0.35">
      <c r="A269" s="40"/>
    </row>
    <row r="270" spans="1:1" s="1" customFormat="1" x14ac:dyDescent="0.35">
      <c r="A270" s="40"/>
    </row>
    <row r="271" spans="1:1" s="1" customFormat="1" x14ac:dyDescent="0.35">
      <c r="A271" s="40"/>
    </row>
    <row r="272" spans="1:1" s="1" customFormat="1" x14ac:dyDescent="0.35">
      <c r="A272" s="40"/>
    </row>
    <row r="273" spans="1:1" s="1" customFormat="1" x14ac:dyDescent="0.35">
      <c r="A273" s="40"/>
    </row>
    <row r="274" spans="1:1" s="1" customFormat="1" x14ac:dyDescent="0.35">
      <c r="A274" s="40"/>
    </row>
    <row r="275" spans="1:1" s="1" customFormat="1" x14ac:dyDescent="0.35">
      <c r="A275" s="40"/>
    </row>
    <row r="276" spans="1:1" s="1" customFormat="1" x14ac:dyDescent="0.35">
      <c r="A276" s="40"/>
    </row>
    <row r="277" spans="1:1" s="1" customFormat="1" x14ac:dyDescent="0.35">
      <c r="A277" s="40"/>
    </row>
    <row r="278" spans="1:1" s="1" customFormat="1" x14ac:dyDescent="0.35">
      <c r="A278" s="40"/>
    </row>
    <row r="279" spans="1:1" s="1" customFormat="1" x14ac:dyDescent="0.35">
      <c r="A279" s="40"/>
    </row>
    <row r="280" spans="1:1" s="1" customFormat="1" x14ac:dyDescent="0.35">
      <c r="A280" s="40"/>
    </row>
    <row r="281" spans="1:1" s="1" customFormat="1" x14ac:dyDescent="0.35">
      <c r="A281" s="40"/>
    </row>
    <row r="282" spans="1:1" s="1" customFormat="1" x14ac:dyDescent="0.35">
      <c r="A282" s="40"/>
    </row>
    <row r="283" spans="1:1" s="1" customFormat="1" x14ac:dyDescent="0.35">
      <c r="A283" s="40"/>
    </row>
    <row r="284" spans="1:1" s="1" customFormat="1" x14ac:dyDescent="0.35">
      <c r="A284" s="40"/>
    </row>
    <row r="285" spans="1:1" s="1" customFormat="1" x14ac:dyDescent="0.35">
      <c r="A285" s="40"/>
    </row>
    <row r="286" spans="1:1" s="1" customFormat="1" x14ac:dyDescent="0.35">
      <c r="A286" s="40"/>
    </row>
    <row r="287" spans="1:1" s="1" customFormat="1" x14ac:dyDescent="0.35">
      <c r="A287" s="40"/>
    </row>
    <row r="288" spans="1:1" s="1" customFormat="1" x14ac:dyDescent="0.35">
      <c r="A288" s="40"/>
    </row>
    <row r="289" spans="1:1" s="1" customFormat="1" x14ac:dyDescent="0.35">
      <c r="A289" s="40"/>
    </row>
    <row r="290" spans="1:1" s="1" customFormat="1" x14ac:dyDescent="0.35">
      <c r="A290" s="40"/>
    </row>
    <row r="291" spans="1:1" s="1" customFormat="1" x14ac:dyDescent="0.35">
      <c r="A291" s="40"/>
    </row>
    <row r="292" spans="1:1" s="1" customFormat="1" x14ac:dyDescent="0.35">
      <c r="A292" s="40"/>
    </row>
    <row r="293" spans="1:1" s="1" customFormat="1" x14ac:dyDescent="0.35">
      <c r="A293" s="40"/>
    </row>
    <row r="294" spans="1:1" s="1" customFormat="1" x14ac:dyDescent="0.35">
      <c r="A294" s="40"/>
    </row>
    <row r="295" spans="1:1" s="1" customFormat="1" x14ac:dyDescent="0.35">
      <c r="A295" s="40"/>
    </row>
    <row r="296" spans="1:1" s="1" customFormat="1" x14ac:dyDescent="0.35">
      <c r="A296" s="40"/>
    </row>
    <row r="297" spans="1:1" s="1" customFormat="1" x14ac:dyDescent="0.35">
      <c r="A297" s="40"/>
    </row>
    <row r="298" spans="1:1" s="1" customFormat="1" x14ac:dyDescent="0.35">
      <c r="A298" s="40"/>
    </row>
    <row r="299" spans="1:1" s="1" customFormat="1" x14ac:dyDescent="0.35">
      <c r="A299" s="40"/>
    </row>
    <row r="300" spans="1:1" s="1" customFormat="1" x14ac:dyDescent="0.35">
      <c r="A300" s="40"/>
    </row>
    <row r="301" spans="1:1" s="1" customFormat="1" x14ac:dyDescent="0.35">
      <c r="A301" s="40"/>
    </row>
    <row r="302" spans="1:1" s="1" customFormat="1" x14ac:dyDescent="0.35">
      <c r="A302" s="40"/>
    </row>
    <row r="303" spans="1:1" s="1" customFormat="1" x14ac:dyDescent="0.35">
      <c r="A303" s="40"/>
    </row>
    <row r="304" spans="1:1" s="1" customFormat="1" x14ac:dyDescent="0.35">
      <c r="A304" s="40"/>
    </row>
    <row r="305" spans="1:1" s="1" customFormat="1" x14ac:dyDescent="0.35">
      <c r="A305" s="40"/>
    </row>
    <row r="306" spans="1:1" s="1" customFormat="1" x14ac:dyDescent="0.35">
      <c r="A306" s="40"/>
    </row>
    <row r="307" spans="1:1" s="1" customFormat="1" x14ac:dyDescent="0.35">
      <c r="A307" s="40"/>
    </row>
    <row r="308" spans="1:1" s="1" customFormat="1" x14ac:dyDescent="0.35">
      <c r="A308" s="40"/>
    </row>
    <row r="309" spans="1:1" s="1" customFormat="1" x14ac:dyDescent="0.35">
      <c r="A309" s="40"/>
    </row>
    <row r="310" spans="1:1" s="1" customFormat="1" x14ac:dyDescent="0.35">
      <c r="A310" s="40"/>
    </row>
    <row r="311" spans="1:1" s="1" customFormat="1" x14ac:dyDescent="0.35">
      <c r="A311" s="40"/>
    </row>
    <row r="312" spans="1:1" s="1" customFormat="1" x14ac:dyDescent="0.35">
      <c r="A312" s="40"/>
    </row>
    <row r="313" spans="1:1" s="1" customFormat="1" x14ac:dyDescent="0.35">
      <c r="A313" s="40"/>
    </row>
    <row r="314" spans="1:1" s="1" customFormat="1" x14ac:dyDescent="0.35">
      <c r="A314" s="40"/>
    </row>
    <row r="315" spans="1:1" s="1" customFormat="1" x14ac:dyDescent="0.35">
      <c r="A315" s="40"/>
    </row>
    <row r="316" spans="1:1" s="1" customFormat="1" x14ac:dyDescent="0.35">
      <c r="A316" s="40"/>
    </row>
    <row r="317" spans="1:1" s="1" customFormat="1" x14ac:dyDescent="0.35">
      <c r="A317" s="40"/>
    </row>
    <row r="318" spans="1:1" s="1" customFormat="1" x14ac:dyDescent="0.35">
      <c r="A318" s="40"/>
    </row>
    <row r="319" spans="1:1" s="1" customFormat="1" x14ac:dyDescent="0.35">
      <c r="A319" s="40"/>
    </row>
    <row r="320" spans="1:1" s="1" customFormat="1" x14ac:dyDescent="0.35">
      <c r="A320" s="40"/>
    </row>
    <row r="321" spans="1:1" s="1" customFormat="1" x14ac:dyDescent="0.35">
      <c r="A321" s="40"/>
    </row>
    <row r="322" spans="1:1" s="1" customFormat="1" x14ac:dyDescent="0.35">
      <c r="A322" s="40"/>
    </row>
    <row r="323" spans="1:1" s="1" customFormat="1" x14ac:dyDescent="0.35">
      <c r="A323" s="40"/>
    </row>
    <row r="324" spans="1:1" s="1" customFormat="1" x14ac:dyDescent="0.35">
      <c r="A324" s="40"/>
    </row>
    <row r="325" spans="1:1" s="1" customFormat="1" x14ac:dyDescent="0.35">
      <c r="A325" s="40"/>
    </row>
    <row r="326" spans="1:1" s="1" customFormat="1" x14ac:dyDescent="0.35">
      <c r="A326" s="40"/>
    </row>
    <row r="327" spans="1:1" s="1" customFormat="1" x14ac:dyDescent="0.35">
      <c r="A327" s="40"/>
    </row>
    <row r="328" spans="1:1" s="1" customFormat="1" x14ac:dyDescent="0.35">
      <c r="A328" s="40"/>
    </row>
    <row r="329" spans="1:1" s="1" customFormat="1" x14ac:dyDescent="0.35">
      <c r="A329" s="40"/>
    </row>
    <row r="330" spans="1:1" s="1" customFormat="1" x14ac:dyDescent="0.35">
      <c r="A330" s="40"/>
    </row>
    <row r="331" spans="1:1" s="1" customFormat="1" x14ac:dyDescent="0.35">
      <c r="A331" s="40"/>
    </row>
    <row r="332" spans="1:1" s="1" customFormat="1" x14ac:dyDescent="0.35">
      <c r="A332" s="40"/>
    </row>
    <row r="333" spans="1:1" s="1" customFormat="1" x14ac:dyDescent="0.35">
      <c r="A333" s="40"/>
    </row>
    <row r="334" spans="1:1" s="1" customFormat="1" x14ac:dyDescent="0.35">
      <c r="A334" s="40"/>
    </row>
    <row r="335" spans="1:1" s="1" customFormat="1" x14ac:dyDescent="0.35">
      <c r="A335" s="40"/>
    </row>
    <row r="336" spans="1:1" s="1" customFormat="1" x14ac:dyDescent="0.35">
      <c r="A336" s="40"/>
    </row>
    <row r="337" spans="1:1" s="1" customFormat="1" x14ac:dyDescent="0.35">
      <c r="A337" s="40"/>
    </row>
    <row r="338" spans="1:1" s="1" customFormat="1" x14ac:dyDescent="0.35">
      <c r="A338" s="40"/>
    </row>
    <row r="339" spans="1:1" s="1" customFormat="1" x14ac:dyDescent="0.35">
      <c r="A339" s="40"/>
    </row>
    <row r="340" spans="1:1" s="1" customFormat="1" x14ac:dyDescent="0.35">
      <c r="A340" s="40"/>
    </row>
    <row r="341" spans="1:1" s="1" customFormat="1" x14ac:dyDescent="0.35">
      <c r="A341" s="40"/>
    </row>
    <row r="342" spans="1:1" s="1" customFormat="1" x14ac:dyDescent="0.35">
      <c r="A342" s="40"/>
    </row>
    <row r="343" spans="1:1" s="1" customFormat="1" x14ac:dyDescent="0.35">
      <c r="A343" s="40"/>
    </row>
    <row r="344" spans="1:1" s="1" customFormat="1" x14ac:dyDescent="0.35">
      <c r="A344" s="40"/>
    </row>
    <row r="345" spans="1:1" s="1" customFormat="1" x14ac:dyDescent="0.35">
      <c r="A345" s="40"/>
    </row>
    <row r="346" spans="1:1" s="1" customFormat="1" x14ac:dyDescent="0.35">
      <c r="A346" s="40"/>
    </row>
    <row r="347" spans="1:1" s="1" customFormat="1" x14ac:dyDescent="0.35">
      <c r="A347" s="40"/>
    </row>
    <row r="348" spans="1:1" s="1" customFormat="1" x14ac:dyDescent="0.35">
      <c r="A348" s="40"/>
    </row>
    <row r="349" spans="1:1" s="1" customFormat="1" x14ac:dyDescent="0.35">
      <c r="A349" s="40"/>
    </row>
    <row r="350" spans="1:1" s="1" customFormat="1" x14ac:dyDescent="0.35">
      <c r="A350" s="40"/>
    </row>
    <row r="351" spans="1:1" s="1" customFormat="1" x14ac:dyDescent="0.35">
      <c r="A351" s="40"/>
    </row>
    <row r="352" spans="1:1" s="1" customFormat="1" x14ac:dyDescent="0.35">
      <c r="A352" s="40"/>
    </row>
    <row r="353" spans="1:1" s="1" customFormat="1" x14ac:dyDescent="0.35">
      <c r="A353" s="40"/>
    </row>
    <row r="354" spans="1:1" s="1" customFormat="1" x14ac:dyDescent="0.35">
      <c r="A354" s="40"/>
    </row>
    <row r="355" spans="1:1" s="1" customFormat="1" x14ac:dyDescent="0.35">
      <c r="A355" s="40"/>
    </row>
    <row r="356" spans="1:1" s="1" customFormat="1" x14ac:dyDescent="0.35">
      <c r="A356" s="40"/>
    </row>
    <row r="357" spans="1:1" s="1" customFormat="1" x14ac:dyDescent="0.35">
      <c r="A357" s="40"/>
    </row>
    <row r="358" spans="1:1" s="1" customFormat="1" x14ac:dyDescent="0.35">
      <c r="A358" s="40"/>
    </row>
    <row r="359" spans="1:1" s="1" customFormat="1" x14ac:dyDescent="0.35">
      <c r="A359" s="40"/>
    </row>
    <row r="360" spans="1:1" s="1" customFormat="1" x14ac:dyDescent="0.35">
      <c r="A360" s="40"/>
    </row>
    <row r="361" spans="1:1" s="1" customFormat="1" x14ac:dyDescent="0.35">
      <c r="A361" s="40"/>
    </row>
    <row r="362" spans="1:1" s="1" customFormat="1" x14ac:dyDescent="0.35">
      <c r="A362" s="40"/>
    </row>
    <row r="363" spans="1:1" s="1" customFormat="1" x14ac:dyDescent="0.35">
      <c r="A363" s="40"/>
    </row>
    <row r="364" spans="1:1" s="1" customFormat="1" x14ac:dyDescent="0.35">
      <c r="A364" s="40"/>
    </row>
    <row r="365" spans="1:1" s="1" customFormat="1" x14ac:dyDescent="0.35">
      <c r="A365" s="40"/>
    </row>
    <row r="366" spans="1:1" s="1" customFormat="1" x14ac:dyDescent="0.35">
      <c r="A366" s="40"/>
    </row>
    <row r="367" spans="1:1" s="1" customFormat="1" x14ac:dyDescent="0.35">
      <c r="A367" s="40"/>
    </row>
    <row r="368" spans="1:1" s="1" customFormat="1" x14ac:dyDescent="0.35">
      <c r="A368" s="40"/>
    </row>
    <row r="369" spans="1:1" s="1" customFormat="1" x14ac:dyDescent="0.35">
      <c r="A369" s="40"/>
    </row>
    <row r="370" spans="1:1" s="1" customFormat="1" x14ac:dyDescent="0.35">
      <c r="A370" s="40"/>
    </row>
    <row r="371" spans="1:1" s="1" customFormat="1" x14ac:dyDescent="0.35">
      <c r="A371" s="40"/>
    </row>
    <row r="372" spans="1:1" s="1" customFormat="1" x14ac:dyDescent="0.35">
      <c r="A372" s="40"/>
    </row>
    <row r="373" spans="1:1" s="1" customFormat="1" x14ac:dyDescent="0.35">
      <c r="A373" s="40"/>
    </row>
    <row r="374" spans="1:1" s="1" customFormat="1" x14ac:dyDescent="0.35">
      <c r="A374" s="40"/>
    </row>
    <row r="375" spans="1:1" s="1" customFormat="1" x14ac:dyDescent="0.35">
      <c r="A375" s="40"/>
    </row>
    <row r="376" spans="1:1" s="1" customFormat="1" x14ac:dyDescent="0.35">
      <c r="A376" s="40"/>
    </row>
    <row r="377" spans="1:1" s="1" customFormat="1" x14ac:dyDescent="0.35">
      <c r="A377" s="40"/>
    </row>
    <row r="378" spans="1:1" s="1" customFormat="1" x14ac:dyDescent="0.35">
      <c r="A378" s="40"/>
    </row>
    <row r="379" spans="1:1" s="1" customFormat="1" x14ac:dyDescent="0.35">
      <c r="A379" s="40"/>
    </row>
    <row r="380" spans="1:1" s="1" customFormat="1" x14ac:dyDescent="0.35">
      <c r="A380" s="40"/>
    </row>
    <row r="381" spans="1:1" s="1" customFormat="1" x14ac:dyDescent="0.35">
      <c r="A381" s="40"/>
    </row>
    <row r="382" spans="1:1" s="1" customFormat="1" x14ac:dyDescent="0.35">
      <c r="A382" s="40"/>
    </row>
    <row r="383" spans="1:1" s="1" customFormat="1" x14ac:dyDescent="0.35">
      <c r="A383" s="40"/>
    </row>
    <row r="384" spans="1:1" s="1" customFormat="1" x14ac:dyDescent="0.35">
      <c r="A384" s="40"/>
    </row>
    <row r="385" spans="1:1" s="1" customFormat="1" x14ac:dyDescent="0.35">
      <c r="A385" s="40"/>
    </row>
    <row r="386" spans="1:1" s="1" customFormat="1" x14ac:dyDescent="0.35">
      <c r="A386" s="40"/>
    </row>
    <row r="387" spans="1:1" s="1" customFormat="1" x14ac:dyDescent="0.35">
      <c r="A387" s="40"/>
    </row>
    <row r="388" spans="1:1" s="1" customFormat="1" x14ac:dyDescent="0.35">
      <c r="A388" s="40"/>
    </row>
    <row r="389" spans="1:1" s="1" customFormat="1" x14ac:dyDescent="0.35">
      <c r="A389" s="40"/>
    </row>
    <row r="390" spans="1:1" s="1" customFormat="1" x14ac:dyDescent="0.35">
      <c r="A390" s="40"/>
    </row>
    <row r="391" spans="1:1" s="1" customFormat="1" x14ac:dyDescent="0.35">
      <c r="A391" s="40"/>
    </row>
    <row r="392" spans="1:1" s="1" customFormat="1" x14ac:dyDescent="0.35">
      <c r="A392" s="40"/>
    </row>
    <row r="393" spans="1:1" s="1" customFormat="1" x14ac:dyDescent="0.35">
      <c r="A393" s="40"/>
    </row>
    <row r="394" spans="1:1" s="1" customFormat="1" x14ac:dyDescent="0.35">
      <c r="A394" s="40"/>
    </row>
    <row r="395" spans="1:1" s="1" customFormat="1" x14ac:dyDescent="0.35">
      <c r="A395" s="40"/>
    </row>
    <row r="396" spans="1:1" s="1" customFormat="1" x14ac:dyDescent="0.35">
      <c r="A396" s="40"/>
    </row>
    <row r="397" spans="1:1" s="1" customFormat="1" x14ac:dyDescent="0.35">
      <c r="A397" s="40"/>
    </row>
    <row r="398" spans="1:1" s="1" customFormat="1" x14ac:dyDescent="0.35">
      <c r="A398" s="40"/>
    </row>
    <row r="399" spans="1:1" s="1" customFormat="1" x14ac:dyDescent="0.35">
      <c r="A399" s="40"/>
    </row>
    <row r="400" spans="1:1" s="1" customFormat="1" x14ac:dyDescent="0.35">
      <c r="A400" s="40"/>
    </row>
    <row r="401" spans="1:1" s="1" customFormat="1" x14ac:dyDescent="0.35">
      <c r="A401" s="40"/>
    </row>
    <row r="402" spans="1:1" s="1" customFormat="1" x14ac:dyDescent="0.35">
      <c r="A402" s="40"/>
    </row>
    <row r="403" spans="1:1" s="1" customFormat="1" x14ac:dyDescent="0.35">
      <c r="A403" s="40"/>
    </row>
    <row r="404" spans="1:1" s="1" customFormat="1" x14ac:dyDescent="0.35">
      <c r="A404" s="40"/>
    </row>
    <row r="405" spans="1:1" s="1" customFormat="1" x14ac:dyDescent="0.35">
      <c r="A405" s="40"/>
    </row>
    <row r="406" spans="1:1" s="1" customFormat="1" x14ac:dyDescent="0.35">
      <c r="A406" s="40"/>
    </row>
    <row r="407" spans="1:1" s="1" customFormat="1" x14ac:dyDescent="0.35">
      <c r="A407" s="40"/>
    </row>
    <row r="408" spans="1:1" s="1" customFormat="1" x14ac:dyDescent="0.35">
      <c r="A408" s="40"/>
    </row>
    <row r="409" spans="1:1" s="1" customFormat="1" x14ac:dyDescent="0.35">
      <c r="A409" s="40"/>
    </row>
    <row r="410" spans="1:1" s="1" customFormat="1" x14ac:dyDescent="0.35">
      <c r="A410" s="40"/>
    </row>
    <row r="411" spans="1:1" s="1" customFormat="1" x14ac:dyDescent="0.35">
      <c r="A411" s="40"/>
    </row>
    <row r="412" spans="1:1" s="1" customFormat="1" x14ac:dyDescent="0.35">
      <c r="A412" s="40"/>
    </row>
    <row r="413" spans="1:1" s="1" customFormat="1" x14ac:dyDescent="0.35">
      <c r="A413" s="40"/>
    </row>
    <row r="414" spans="1:1" s="1" customFormat="1" x14ac:dyDescent="0.35">
      <c r="A414" s="40"/>
    </row>
    <row r="415" spans="1:1" s="1" customFormat="1" x14ac:dyDescent="0.35">
      <c r="A415" s="40"/>
    </row>
    <row r="416" spans="1:1" s="1" customFormat="1" x14ac:dyDescent="0.35">
      <c r="A416" s="40"/>
    </row>
    <row r="417" spans="1:1" s="1" customFormat="1" x14ac:dyDescent="0.35">
      <c r="A417" s="40"/>
    </row>
    <row r="418" spans="1:1" s="1" customFormat="1" x14ac:dyDescent="0.35">
      <c r="A418" s="40"/>
    </row>
    <row r="419" spans="1:1" s="1" customFormat="1" x14ac:dyDescent="0.35">
      <c r="A419" s="40"/>
    </row>
    <row r="420" spans="1:1" s="1" customFormat="1" x14ac:dyDescent="0.35">
      <c r="A420" s="40"/>
    </row>
    <row r="421" spans="1:1" s="1" customFormat="1" x14ac:dyDescent="0.35">
      <c r="A421" s="40"/>
    </row>
    <row r="422" spans="1:1" s="1" customFormat="1" x14ac:dyDescent="0.35">
      <c r="A422" s="40"/>
    </row>
    <row r="423" spans="1:1" s="1" customFormat="1" x14ac:dyDescent="0.35">
      <c r="A423" s="40"/>
    </row>
    <row r="424" spans="1:1" s="1" customFormat="1" x14ac:dyDescent="0.35">
      <c r="A424" s="40"/>
    </row>
    <row r="425" spans="1:1" s="1" customFormat="1" x14ac:dyDescent="0.35">
      <c r="A425" s="40"/>
    </row>
    <row r="426" spans="1:1" s="1" customFormat="1" x14ac:dyDescent="0.35">
      <c r="A426" s="40"/>
    </row>
    <row r="427" spans="1:1" s="1" customFormat="1" x14ac:dyDescent="0.35">
      <c r="A427" s="40"/>
    </row>
    <row r="428" spans="1:1" s="1" customFormat="1" x14ac:dyDescent="0.35">
      <c r="A428" s="40"/>
    </row>
    <row r="429" spans="1:1" s="1" customFormat="1" x14ac:dyDescent="0.35">
      <c r="A429" s="40"/>
    </row>
    <row r="430" spans="1:1" s="1" customFormat="1" x14ac:dyDescent="0.35">
      <c r="A430" s="40"/>
    </row>
    <row r="431" spans="1:1" s="1" customFormat="1" x14ac:dyDescent="0.35">
      <c r="A431" s="40"/>
    </row>
    <row r="432" spans="1:1" s="1" customFormat="1" x14ac:dyDescent="0.35">
      <c r="A432" s="40"/>
    </row>
    <row r="433" spans="1:1" s="1" customFormat="1" x14ac:dyDescent="0.35">
      <c r="A433" s="40"/>
    </row>
    <row r="434" spans="1:1" s="1" customFormat="1" x14ac:dyDescent="0.35">
      <c r="A434" s="40"/>
    </row>
    <row r="435" spans="1:1" s="1" customFormat="1" x14ac:dyDescent="0.35">
      <c r="A435" s="40"/>
    </row>
    <row r="436" spans="1:1" s="1" customFormat="1" x14ac:dyDescent="0.35">
      <c r="A436" s="40"/>
    </row>
    <row r="437" spans="1:1" s="1" customFormat="1" x14ac:dyDescent="0.35">
      <c r="A437" s="40"/>
    </row>
    <row r="438" spans="1:1" s="1" customFormat="1" x14ac:dyDescent="0.35">
      <c r="A438" s="40"/>
    </row>
    <row r="439" spans="1:1" s="1" customFormat="1" x14ac:dyDescent="0.35">
      <c r="A439" s="40"/>
    </row>
    <row r="440" spans="1:1" s="1" customFormat="1" x14ac:dyDescent="0.35">
      <c r="A440" s="40"/>
    </row>
    <row r="441" spans="1:1" s="1" customFormat="1" x14ac:dyDescent="0.35">
      <c r="A441" s="40"/>
    </row>
    <row r="442" spans="1:1" s="1" customFormat="1" x14ac:dyDescent="0.35">
      <c r="A442" s="40"/>
    </row>
    <row r="443" spans="1:1" s="1" customFormat="1" x14ac:dyDescent="0.35">
      <c r="A443" s="40"/>
    </row>
    <row r="444" spans="1:1" s="1" customFormat="1" x14ac:dyDescent="0.35">
      <c r="A444" s="40"/>
    </row>
    <row r="445" spans="1:1" s="1" customFormat="1" x14ac:dyDescent="0.35">
      <c r="A445" s="40"/>
    </row>
    <row r="446" spans="1:1" s="1" customFormat="1" x14ac:dyDescent="0.35">
      <c r="A446" s="40"/>
    </row>
    <row r="447" spans="1:1" s="1" customFormat="1" x14ac:dyDescent="0.35">
      <c r="A447" s="40"/>
    </row>
    <row r="448" spans="1:1" s="1" customFormat="1" x14ac:dyDescent="0.35">
      <c r="A448" s="40"/>
    </row>
    <row r="449" spans="1:2" s="1" customFormat="1" x14ac:dyDescent="0.35">
      <c r="A449" s="40"/>
    </row>
    <row r="450" spans="1:2" s="1" customFormat="1" x14ac:dyDescent="0.35">
      <c r="A450" s="40"/>
    </row>
    <row r="451" spans="1:2" s="1" customFormat="1" x14ac:dyDescent="0.35">
      <c r="A451" s="40"/>
    </row>
    <row r="452" spans="1:2" s="1" customFormat="1" x14ac:dyDescent="0.35">
      <c r="A452" s="40"/>
    </row>
    <row r="453" spans="1:2" s="1" customFormat="1" x14ac:dyDescent="0.35">
      <c r="A453" s="40"/>
    </row>
    <row r="454" spans="1:2" s="1" customFormat="1" x14ac:dyDescent="0.35">
      <c r="A454" s="40"/>
    </row>
    <row r="455" spans="1:2" s="1" customFormat="1" x14ac:dyDescent="0.35">
      <c r="A455" s="40"/>
    </row>
    <row r="456" spans="1:2" s="1" customFormat="1" x14ac:dyDescent="0.35">
      <c r="A456" s="40"/>
    </row>
    <row r="457" spans="1:2" s="1" customFormat="1" x14ac:dyDescent="0.35">
      <c r="A457" s="40"/>
    </row>
    <row r="458" spans="1:2" s="1" customFormat="1" x14ac:dyDescent="0.35">
      <c r="A458" s="40"/>
    </row>
    <row r="459" spans="1:2" s="1" customFormat="1" x14ac:dyDescent="0.35">
      <c r="A459" s="40"/>
    </row>
    <row r="460" spans="1:2" s="1" customFormat="1" x14ac:dyDescent="0.35">
      <c r="A460" s="40"/>
    </row>
    <row r="461" spans="1:2" s="1" customFormat="1" x14ac:dyDescent="0.35">
      <c r="A461" s="40"/>
    </row>
    <row r="462" spans="1:2" s="1" customFormat="1" x14ac:dyDescent="0.35">
      <c r="A462" s="40"/>
    </row>
    <row r="463" spans="1:2" s="1" customFormat="1" x14ac:dyDescent="0.35">
      <c r="A463" s="40"/>
      <c r="B463"/>
    </row>
    <row r="464" spans="1:2" s="1" customFormat="1" x14ac:dyDescent="0.35">
      <c r="A464" s="40"/>
      <c r="B464"/>
    </row>
    <row r="465" spans="1:2" s="1" customFormat="1" x14ac:dyDescent="0.35">
      <c r="A465" s="40"/>
      <c r="B465"/>
    </row>
    <row r="466" spans="1:2" s="1" customFormat="1" x14ac:dyDescent="0.35">
      <c r="A466" s="40"/>
      <c r="B466"/>
    </row>
    <row r="467" spans="1:2" s="1" customFormat="1" x14ac:dyDescent="0.35">
      <c r="A467" s="40"/>
      <c r="B467"/>
    </row>
    <row r="468" spans="1:2" s="1" customFormat="1" x14ac:dyDescent="0.35">
      <c r="A468" s="40"/>
      <c r="B468"/>
    </row>
    <row r="469" spans="1:2" s="1" customFormat="1" x14ac:dyDescent="0.35">
      <c r="A469" s="40"/>
      <c r="B469"/>
    </row>
    <row r="470" spans="1:2" s="1" customFormat="1" x14ac:dyDescent="0.35">
      <c r="A470" s="40"/>
      <c r="B470"/>
    </row>
    <row r="471" spans="1:2" s="1" customFormat="1" x14ac:dyDescent="0.35">
      <c r="A471" s="40"/>
      <c r="B471"/>
    </row>
    <row r="472" spans="1:2" s="1" customFormat="1" x14ac:dyDescent="0.35">
      <c r="A472" s="40"/>
      <c r="B472"/>
    </row>
    <row r="473" spans="1:2" s="1" customFormat="1" x14ac:dyDescent="0.35">
      <c r="A473" s="40"/>
      <c r="B473"/>
    </row>
    <row r="474" spans="1:2" s="1" customFormat="1" x14ac:dyDescent="0.35">
      <c r="A474" s="40"/>
      <c r="B474"/>
    </row>
    <row r="475" spans="1:2" s="1" customFormat="1" x14ac:dyDescent="0.35">
      <c r="A475" s="40"/>
      <c r="B475"/>
    </row>
    <row r="476" spans="1:2" s="1" customFormat="1" x14ac:dyDescent="0.35">
      <c r="A476" s="40"/>
      <c r="B476"/>
    </row>
    <row r="477" spans="1:2" s="1" customFormat="1" x14ac:dyDescent="0.35">
      <c r="A477" s="40"/>
      <c r="B477"/>
    </row>
    <row r="478" spans="1:2" s="1" customFormat="1" x14ac:dyDescent="0.35">
      <c r="A478" s="40"/>
      <c r="B478"/>
    </row>
    <row r="479" spans="1:2" s="1" customFormat="1" x14ac:dyDescent="0.35">
      <c r="A479" s="40"/>
      <c r="B479"/>
    </row>
    <row r="480" spans="1:2" s="1" customFormat="1" x14ac:dyDescent="0.35">
      <c r="A480" s="40"/>
      <c r="B480"/>
    </row>
    <row r="481" spans="1:2" s="1" customFormat="1" x14ac:dyDescent="0.35">
      <c r="A481" s="40"/>
      <c r="B481"/>
    </row>
    <row r="482" spans="1:2" s="1" customFormat="1" x14ac:dyDescent="0.35">
      <c r="A482" s="40"/>
      <c r="B482"/>
    </row>
    <row r="483" spans="1:2" s="1" customFormat="1" x14ac:dyDescent="0.35">
      <c r="A483" s="40"/>
      <c r="B483"/>
    </row>
    <row r="484" spans="1:2" s="1" customFormat="1" x14ac:dyDescent="0.35">
      <c r="A484" s="40"/>
      <c r="B484"/>
    </row>
    <row r="485" spans="1:2" s="1" customFormat="1" x14ac:dyDescent="0.35">
      <c r="A485" s="40"/>
      <c r="B485"/>
    </row>
    <row r="486" spans="1:2" s="1" customFormat="1" x14ac:dyDescent="0.35">
      <c r="A486" s="40"/>
      <c r="B486"/>
    </row>
    <row r="487" spans="1:2" s="1" customFormat="1" x14ac:dyDescent="0.35">
      <c r="A487" s="40"/>
      <c r="B487"/>
    </row>
    <row r="488" spans="1:2" s="1" customFormat="1" x14ac:dyDescent="0.35">
      <c r="A488" s="40"/>
      <c r="B488"/>
    </row>
    <row r="489" spans="1:2" s="1" customFormat="1" x14ac:dyDescent="0.35">
      <c r="A489" s="40"/>
      <c r="B489"/>
    </row>
    <row r="490" spans="1:2" s="1" customFormat="1" x14ac:dyDescent="0.35">
      <c r="A490" s="40"/>
      <c r="B490"/>
    </row>
    <row r="491" spans="1:2" s="1" customFormat="1" x14ac:dyDescent="0.35">
      <c r="A491" s="40"/>
      <c r="B491"/>
    </row>
    <row r="492" spans="1:2" s="1" customFormat="1" x14ac:dyDescent="0.35">
      <c r="A492" s="40"/>
      <c r="B492"/>
    </row>
    <row r="493" spans="1:2" s="1" customFormat="1" x14ac:dyDescent="0.35">
      <c r="A493" s="40"/>
      <c r="B493"/>
    </row>
    <row r="494" spans="1:2" s="1" customFormat="1" x14ac:dyDescent="0.35">
      <c r="A494" s="40"/>
      <c r="B494"/>
    </row>
    <row r="495" spans="1:2" s="1" customFormat="1" x14ac:dyDescent="0.35">
      <c r="A495" s="40"/>
      <c r="B495"/>
    </row>
    <row r="496" spans="1:2" s="1" customFormat="1" x14ac:dyDescent="0.35">
      <c r="A496" s="40"/>
      <c r="B496"/>
    </row>
    <row r="497" spans="1:2" s="1" customFormat="1" x14ac:dyDescent="0.35">
      <c r="A497" s="40"/>
      <c r="B497"/>
    </row>
    <row r="498" spans="1:2" s="1" customFormat="1" x14ac:dyDescent="0.35">
      <c r="A498" s="40"/>
      <c r="B498"/>
    </row>
    <row r="499" spans="1:2" s="1" customFormat="1" x14ac:dyDescent="0.35">
      <c r="A499" s="40"/>
      <c r="B499"/>
    </row>
    <row r="500" spans="1:2" s="1" customFormat="1" x14ac:dyDescent="0.35">
      <c r="A500" s="40"/>
      <c r="B500"/>
    </row>
    <row r="501" spans="1:2" s="1" customFormat="1" x14ac:dyDescent="0.35">
      <c r="A501" s="40"/>
      <c r="B501"/>
    </row>
    <row r="502" spans="1:2" s="1" customFormat="1" x14ac:dyDescent="0.35">
      <c r="A502" s="40"/>
      <c r="B502"/>
    </row>
    <row r="503" spans="1:2" s="1" customFormat="1" x14ac:dyDescent="0.35">
      <c r="A503" s="40"/>
      <c r="B503"/>
    </row>
    <row r="504" spans="1:2" s="1" customFormat="1" x14ac:dyDescent="0.35">
      <c r="A504" s="40"/>
      <c r="B504"/>
    </row>
    <row r="505" spans="1:2" s="1" customFormat="1" x14ac:dyDescent="0.35">
      <c r="A505" s="40"/>
      <c r="B505"/>
    </row>
    <row r="506" spans="1:2" s="1" customFormat="1" x14ac:dyDescent="0.35">
      <c r="A506" s="40"/>
      <c r="B506"/>
    </row>
    <row r="507" spans="1:2" s="1" customFormat="1" x14ac:dyDescent="0.35">
      <c r="A507" s="40"/>
      <c r="B507"/>
    </row>
    <row r="508" spans="1:2" s="1" customFormat="1" x14ac:dyDescent="0.35">
      <c r="A508" s="40"/>
      <c r="B508"/>
    </row>
    <row r="509" spans="1:2" s="1" customFormat="1" x14ac:dyDescent="0.35">
      <c r="A509" s="40"/>
      <c r="B509"/>
    </row>
    <row r="510" spans="1:2" s="1" customFormat="1" x14ac:dyDescent="0.35">
      <c r="A510" s="40"/>
      <c r="B510"/>
    </row>
    <row r="511" spans="1:2" s="1" customFormat="1" x14ac:dyDescent="0.35">
      <c r="A511" s="40"/>
      <c r="B511"/>
    </row>
    <row r="512" spans="1:2" s="1" customFormat="1" x14ac:dyDescent="0.35">
      <c r="A512" s="40"/>
      <c r="B512"/>
    </row>
    <row r="513" spans="1:2" s="1" customFormat="1" x14ac:dyDescent="0.35">
      <c r="A513" s="40"/>
      <c r="B513"/>
    </row>
    <row r="514" spans="1:2" s="1" customFormat="1" x14ac:dyDescent="0.35">
      <c r="A514" s="40"/>
      <c r="B514"/>
    </row>
    <row r="515" spans="1:2" s="1" customFormat="1" x14ac:dyDescent="0.35">
      <c r="A515" s="40"/>
      <c r="B515"/>
    </row>
    <row r="516" spans="1:2" s="1" customFormat="1" x14ac:dyDescent="0.35">
      <c r="A516" s="40"/>
      <c r="B516"/>
    </row>
    <row r="517" spans="1:2" s="1" customFormat="1" x14ac:dyDescent="0.35">
      <c r="A517" s="40"/>
      <c r="B517"/>
    </row>
    <row r="518" spans="1:2" s="1" customFormat="1" x14ac:dyDescent="0.35">
      <c r="A518" s="40"/>
      <c r="B518"/>
    </row>
    <row r="519" spans="1:2" s="1" customFormat="1" x14ac:dyDescent="0.35">
      <c r="A519" s="40"/>
      <c r="B519"/>
    </row>
    <row r="520" spans="1:2" s="1" customFormat="1" x14ac:dyDescent="0.35">
      <c r="A520" s="40"/>
      <c r="B520"/>
    </row>
    <row r="521" spans="1:2" s="1" customFormat="1" x14ac:dyDescent="0.35">
      <c r="A521" s="40"/>
      <c r="B521"/>
    </row>
    <row r="522" spans="1:2" s="1" customFormat="1" x14ac:dyDescent="0.35">
      <c r="A522" s="40"/>
      <c r="B522"/>
    </row>
    <row r="523" spans="1:2" s="1" customFormat="1" x14ac:dyDescent="0.35">
      <c r="A523" s="40"/>
      <c r="B523"/>
    </row>
    <row r="524" spans="1:2" s="1" customFormat="1" x14ac:dyDescent="0.35">
      <c r="A524" s="40"/>
      <c r="B524"/>
    </row>
    <row r="525" spans="1:2" s="1" customFormat="1" x14ac:dyDescent="0.35">
      <c r="A525" s="40"/>
      <c r="B525"/>
    </row>
    <row r="526" spans="1:2" s="1" customFormat="1" x14ac:dyDescent="0.35">
      <c r="A526" s="40"/>
      <c r="B526"/>
    </row>
    <row r="527" spans="1:2" s="1" customFormat="1" x14ac:dyDescent="0.35">
      <c r="A527" s="40"/>
      <c r="B527"/>
    </row>
    <row r="528" spans="1:2" s="1" customFormat="1" x14ac:dyDescent="0.35">
      <c r="A528" s="40"/>
      <c r="B528"/>
    </row>
    <row r="529" spans="1:2" s="1" customFormat="1" x14ac:dyDescent="0.35">
      <c r="A529" s="40"/>
      <c r="B529"/>
    </row>
    <row r="530" spans="1:2" s="1" customFormat="1" x14ac:dyDescent="0.35">
      <c r="A530" s="40"/>
      <c r="B530"/>
    </row>
    <row r="531" spans="1:2" s="1" customFormat="1" x14ac:dyDescent="0.35">
      <c r="A531" s="40"/>
      <c r="B531"/>
    </row>
    <row r="532" spans="1:2" s="1" customFormat="1" x14ac:dyDescent="0.35">
      <c r="A532" s="40"/>
      <c r="B532"/>
    </row>
    <row r="533" spans="1:2" s="1" customFormat="1" x14ac:dyDescent="0.35">
      <c r="A533" s="40"/>
      <c r="B533"/>
    </row>
    <row r="534" spans="1:2" s="1" customFormat="1" x14ac:dyDescent="0.35">
      <c r="A534" s="40"/>
      <c r="B534"/>
    </row>
    <row r="535" spans="1:2" s="1" customFormat="1" x14ac:dyDescent="0.35">
      <c r="A535" s="40"/>
      <c r="B535"/>
    </row>
    <row r="536" spans="1:2" s="1" customFormat="1" x14ac:dyDescent="0.35">
      <c r="A536" s="40"/>
      <c r="B536"/>
    </row>
    <row r="537" spans="1:2" s="1" customFormat="1" x14ac:dyDescent="0.35">
      <c r="A537" s="40"/>
      <c r="B537"/>
    </row>
    <row r="538" spans="1:2" s="1" customFormat="1" x14ac:dyDescent="0.35">
      <c r="A538" s="40"/>
      <c r="B538"/>
    </row>
    <row r="539" spans="1:2" s="1" customFormat="1" x14ac:dyDescent="0.35">
      <c r="A539" s="40"/>
      <c r="B539"/>
    </row>
    <row r="540" spans="1:2" s="1" customFormat="1" x14ac:dyDescent="0.35">
      <c r="A540" s="40"/>
      <c r="B540"/>
    </row>
    <row r="541" spans="1:2" s="1" customFormat="1" x14ac:dyDescent="0.35">
      <c r="A541" s="40"/>
      <c r="B541"/>
    </row>
    <row r="542" spans="1:2" s="1" customFormat="1" x14ac:dyDescent="0.35">
      <c r="A542" s="40"/>
      <c r="B542"/>
    </row>
    <row r="543" spans="1:2" s="1" customFormat="1" x14ac:dyDescent="0.35">
      <c r="A543" s="40"/>
      <c r="B543"/>
    </row>
    <row r="544" spans="1:2" s="1" customFormat="1" x14ac:dyDescent="0.35">
      <c r="A544" s="40"/>
      <c r="B544"/>
    </row>
    <row r="545" spans="1:2" s="1" customFormat="1" x14ac:dyDescent="0.35">
      <c r="A545" s="40"/>
      <c r="B545"/>
    </row>
    <row r="546" spans="1:2" s="1" customFormat="1" x14ac:dyDescent="0.35">
      <c r="A546" s="40"/>
      <c r="B546"/>
    </row>
    <row r="547" spans="1:2" s="1" customFormat="1" x14ac:dyDescent="0.35">
      <c r="A547" s="40"/>
      <c r="B547"/>
    </row>
    <row r="548" spans="1:2" s="1" customFormat="1" x14ac:dyDescent="0.35">
      <c r="A548" s="40"/>
      <c r="B548"/>
    </row>
    <row r="549" spans="1:2" s="1" customFormat="1" x14ac:dyDescent="0.35">
      <c r="A549" s="40"/>
      <c r="B549"/>
    </row>
    <row r="550" spans="1:2" s="1" customFormat="1" x14ac:dyDescent="0.35">
      <c r="A550" s="40"/>
      <c r="B550"/>
    </row>
    <row r="551" spans="1:2" s="1" customFormat="1" x14ac:dyDescent="0.35">
      <c r="A551" s="40"/>
      <c r="B551"/>
    </row>
    <row r="552" spans="1:2" s="1" customFormat="1" x14ac:dyDescent="0.35">
      <c r="A552" s="40"/>
      <c r="B552"/>
    </row>
    <row r="553" spans="1:2" s="1" customFormat="1" x14ac:dyDescent="0.35">
      <c r="A553" s="40"/>
      <c r="B553"/>
    </row>
    <row r="554" spans="1:2" s="1" customFormat="1" x14ac:dyDescent="0.35">
      <c r="A554" s="40"/>
      <c r="B554"/>
    </row>
    <row r="555" spans="1:2" s="1" customFormat="1" x14ac:dyDescent="0.35">
      <c r="A555" s="40"/>
      <c r="B555"/>
    </row>
    <row r="556" spans="1:2" s="1" customFormat="1" x14ac:dyDescent="0.35">
      <c r="A556" s="40"/>
      <c r="B556"/>
    </row>
    <row r="557" spans="1:2" s="1" customFormat="1" x14ac:dyDescent="0.35">
      <c r="A557" s="40"/>
      <c r="B557"/>
    </row>
    <row r="558" spans="1:2" s="1" customFormat="1" x14ac:dyDescent="0.35">
      <c r="A558" s="40"/>
      <c r="B558"/>
    </row>
    <row r="559" spans="1:2" s="1" customFormat="1" x14ac:dyDescent="0.35">
      <c r="A559" s="40"/>
      <c r="B559"/>
    </row>
    <row r="560" spans="1:2" s="1" customFormat="1" x14ac:dyDescent="0.35">
      <c r="A560" s="40"/>
      <c r="B560"/>
    </row>
    <row r="561" spans="1:2" s="1" customFormat="1" x14ac:dyDescent="0.35">
      <c r="A561" s="40"/>
      <c r="B561"/>
    </row>
    <row r="562" spans="1:2" s="1" customFormat="1" x14ac:dyDescent="0.35">
      <c r="A562" s="40"/>
      <c r="B562"/>
    </row>
    <row r="563" spans="1:2" s="1" customFormat="1" x14ac:dyDescent="0.35">
      <c r="A563" s="40"/>
      <c r="B563"/>
    </row>
    <row r="564" spans="1:2" s="1" customFormat="1" x14ac:dyDescent="0.35">
      <c r="A564" s="40"/>
      <c r="B564"/>
    </row>
    <row r="565" spans="1:2" s="1" customFormat="1" x14ac:dyDescent="0.35">
      <c r="A565" s="40"/>
      <c r="B565"/>
    </row>
    <row r="566" spans="1:2" s="1" customFormat="1" x14ac:dyDescent="0.35">
      <c r="A566" s="40"/>
      <c r="B566"/>
    </row>
    <row r="567" spans="1:2" s="1" customFormat="1" x14ac:dyDescent="0.35">
      <c r="A567" s="40"/>
      <c r="B567"/>
    </row>
    <row r="568" spans="1:2" s="1" customFormat="1" x14ac:dyDescent="0.35">
      <c r="A568" s="40"/>
      <c r="B568"/>
    </row>
    <row r="569" spans="1:2" s="1" customFormat="1" x14ac:dyDescent="0.35">
      <c r="A569" s="40"/>
      <c r="B569"/>
    </row>
    <row r="570" spans="1:2" s="1" customFormat="1" x14ac:dyDescent="0.35">
      <c r="A570" s="40"/>
      <c r="B570"/>
    </row>
    <row r="571" spans="1:2" s="1" customFormat="1" x14ac:dyDescent="0.35">
      <c r="A571" s="40"/>
      <c r="B571"/>
    </row>
    <row r="572" spans="1:2" s="1" customFormat="1" x14ac:dyDescent="0.35">
      <c r="A572" s="40"/>
      <c r="B572"/>
    </row>
    <row r="573" spans="1:2" s="1" customFormat="1" x14ac:dyDescent="0.35">
      <c r="A573" s="40"/>
      <c r="B573"/>
    </row>
    <row r="574" spans="1:2" s="1" customFormat="1" x14ac:dyDescent="0.35">
      <c r="A574" s="40"/>
      <c r="B574"/>
    </row>
    <row r="575" spans="1:2" s="1" customFormat="1" x14ac:dyDescent="0.35">
      <c r="A575" s="40"/>
      <c r="B575"/>
    </row>
    <row r="576" spans="1:2" s="1" customFormat="1" x14ac:dyDescent="0.35">
      <c r="A576" s="40"/>
      <c r="B576"/>
    </row>
    <row r="577" spans="1:2" s="1" customFormat="1" x14ac:dyDescent="0.35">
      <c r="A577" s="40"/>
      <c r="B577"/>
    </row>
    <row r="578" spans="1:2" s="1" customFormat="1" x14ac:dyDescent="0.35">
      <c r="A578" s="40"/>
      <c r="B578"/>
    </row>
    <row r="579" spans="1:2" s="1" customFormat="1" x14ac:dyDescent="0.35">
      <c r="A579" s="40"/>
      <c r="B579"/>
    </row>
    <row r="580" spans="1:2" s="1" customFormat="1" x14ac:dyDescent="0.35">
      <c r="A580" s="40"/>
      <c r="B580"/>
    </row>
    <row r="581" spans="1:2" s="1" customFormat="1" x14ac:dyDescent="0.35">
      <c r="A581" s="40"/>
      <c r="B581"/>
    </row>
    <row r="582" spans="1:2" s="1" customFormat="1" x14ac:dyDescent="0.35">
      <c r="A582" s="40"/>
      <c r="B582"/>
    </row>
    <row r="583" spans="1:2" s="1" customFormat="1" x14ac:dyDescent="0.35">
      <c r="A583" s="40"/>
      <c r="B583"/>
    </row>
    <row r="584" spans="1:2" s="1" customFormat="1" x14ac:dyDescent="0.35">
      <c r="A584" s="40"/>
      <c r="B584"/>
    </row>
    <row r="585" spans="1:2" s="1" customFormat="1" x14ac:dyDescent="0.35">
      <c r="A585" s="40"/>
      <c r="B585"/>
    </row>
    <row r="586" spans="1:2" s="1" customFormat="1" x14ac:dyDescent="0.35">
      <c r="A586" s="40"/>
      <c r="B586"/>
    </row>
    <row r="587" spans="1:2" s="1" customFormat="1" x14ac:dyDescent="0.35">
      <c r="A587" s="40"/>
      <c r="B587"/>
    </row>
    <row r="588" spans="1:2" s="1" customFormat="1" x14ac:dyDescent="0.35">
      <c r="A588" s="40"/>
      <c r="B588"/>
    </row>
    <row r="589" spans="1:2" s="1" customFormat="1" x14ac:dyDescent="0.35">
      <c r="A589" s="40"/>
      <c r="B589"/>
    </row>
    <row r="590" spans="1:2" s="1" customFormat="1" x14ac:dyDescent="0.35">
      <c r="A590" s="40"/>
      <c r="B590"/>
    </row>
    <row r="591" spans="1:2" s="1" customFormat="1" x14ac:dyDescent="0.35">
      <c r="A591" s="40"/>
      <c r="B591"/>
    </row>
    <row r="592" spans="1:2" s="1" customFormat="1" x14ac:dyDescent="0.35">
      <c r="A592" s="40"/>
      <c r="B592"/>
    </row>
    <row r="593" spans="1:2" s="1" customFormat="1" x14ac:dyDescent="0.35">
      <c r="A593" s="40"/>
      <c r="B593"/>
    </row>
    <row r="594" spans="1:2" s="1" customFormat="1" x14ac:dyDescent="0.35">
      <c r="A594" s="40"/>
      <c r="B594"/>
    </row>
    <row r="595" spans="1:2" s="1" customFormat="1" x14ac:dyDescent="0.35">
      <c r="A595" s="40"/>
      <c r="B595"/>
    </row>
    <row r="596" spans="1:2" s="1" customFormat="1" x14ac:dyDescent="0.35">
      <c r="A596" s="40"/>
      <c r="B596"/>
    </row>
    <row r="597" spans="1:2" s="1" customFormat="1" x14ac:dyDescent="0.35">
      <c r="A597" s="40"/>
      <c r="B597"/>
    </row>
    <row r="598" spans="1:2" s="1" customFormat="1" x14ac:dyDescent="0.35">
      <c r="A598" s="40"/>
      <c r="B598"/>
    </row>
    <row r="599" spans="1:2" s="1" customFormat="1" x14ac:dyDescent="0.35">
      <c r="A599" s="40"/>
      <c r="B599"/>
    </row>
    <row r="600" spans="1:2" s="1" customFormat="1" x14ac:dyDescent="0.35">
      <c r="A600" s="40"/>
      <c r="B600"/>
    </row>
    <row r="601" spans="1:2" s="1" customFormat="1" x14ac:dyDescent="0.35">
      <c r="A601" s="40"/>
      <c r="B601"/>
    </row>
    <row r="602" spans="1:2" s="1" customFormat="1" x14ac:dyDescent="0.35">
      <c r="A602" s="40"/>
      <c r="B602"/>
    </row>
    <row r="603" spans="1:2" s="1" customFormat="1" x14ac:dyDescent="0.35">
      <c r="A603" s="40"/>
      <c r="B603"/>
    </row>
    <row r="604" spans="1:2" s="1" customFormat="1" x14ac:dyDescent="0.35">
      <c r="A604" s="40"/>
      <c r="B604"/>
    </row>
    <row r="605" spans="1:2" s="1" customFormat="1" x14ac:dyDescent="0.35">
      <c r="A605" s="40"/>
      <c r="B605"/>
    </row>
    <row r="606" spans="1:2" s="1" customFormat="1" x14ac:dyDescent="0.35">
      <c r="A606" s="40"/>
      <c r="B606"/>
    </row>
    <row r="607" spans="1:2" s="1" customFormat="1" x14ac:dyDescent="0.35">
      <c r="A607" s="40"/>
      <c r="B607"/>
    </row>
    <row r="608" spans="1:2" s="1" customFormat="1" x14ac:dyDescent="0.35">
      <c r="A608" s="40"/>
      <c r="B608"/>
    </row>
    <row r="609" spans="1:2" s="1" customFormat="1" x14ac:dyDescent="0.35">
      <c r="A609" s="40"/>
      <c r="B609"/>
    </row>
    <row r="610" spans="1:2" s="1" customFormat="1" x14ac:dyDescent="0.35">
      <c r="A610" s="40"/>
      <c r="B610"/>
    </row>
    <row r="611" spans="1:2" s="1" customFormat="1" x14ac:dyDescent="0.35">
      <c r="A611" s="40"/>
      <c r="B611"/>
    </row>
    <row r="612" spans="1:2" s="1" customFormat="1" x14ac:dyDescent="0.35">
      <c r="A612" s="40"/>
      <c r="B612"/>
    </row>
    <row r="613" spans="1:2" s="1" customFormat="1" x14ac:dyDescent="0.35">
      <c r="A613" s="40"/>
      <c r="B613"/>
    </row>
    <row r="614" spans="1:2" s="1" customFormat="1" x14ac:dyDescent="0.35">
      <c r="A614" s="40"/>
      <c r="B614"/>
    </row>
    <row r="615" spans="1:2" s="1" customFormat="1" x14ac:dyDescent="0.35">
      <c r="A615" s="40"/>
      <c r="B615"/>
    </row>
    <row r="616" spans="1:2" s="1" customFormat="1" x14ac:dyDescent="0.35">
      <c r="A616" s="40"/>
      <c r="B616"/>
    </row>
    <row r="617" spans="1:2" s="1" customFormat="1" x14ac:dyDescent="0.35">
      <c r="A617" s="40"/>
      <c r="B617"/>
    </row>
    <row r="618" spans="1:2" s="1" customFormat="1" x14ac:dyDescent="0.35">
      <c r="A618" s="40"/>
      <c r="B618"/>
    </row>
    <row r="619" spans="1:2" s="1" customFormat="1" x14ac:dyDescent="0.35">
      <c r="A619" s="40"/>
      <c r="B619"/>
    </row>
    <row r="620" spans="1:2" s="1" customFormat="1" x14ac:dyDescent="0.35">
      <c r="A620" s="40"/>
      <c r="B620"/>
    </row>
    <row r="621" spans="1:2" s="1" customFormat="1" x14ac:dyDescent="0.35">
      <c r="A621" s="40"/>
      <c r="B621"/>
    </row>
    <row r="622" spans="1:2" s="1" customFormat="1" x14ac:dyDescent="0.35">
      <c r="A622" s="40"/>
      <c r="B622"/>
    </row>
    <row r="623" spans="1:2" s="1" customFormat="1" x14ac:dyDescent="0.35">
      <c r="A623" s="40"/>
      <c r="B623"/>
    </row>
    <row r="624" spans="1:2" s="1" customFormat="1" x14ac:dyDescent="0.35">
      <c r="A624" s="40"/>
      <c r="B624"/>
    </row>
    <row r="625" spans="1:2" s="1" customFormat="1" x14ac:dyDescent="0.35">
      <c r="A625" s="40"/>
      <c r="B625"/>
    </row>
    <row r="626" spans="1:2" s="1" customFormat="1" x14ac:dyDescent="0.35">
      <c r="A626" s="40"/>
      <c r="B626"/>
    </row>
    <row r="627" spans="1:2" s="1" customFormat="1" x14ac:dyDescent="0.35">
      <c r="A627" s="40"/>
      <c r="B627"/>
    </row>
    <row r="628" spans="1:2" s="1" customFormat="1" x14ac:dyDescent="0.35">
      <c r="A628" s="40"/>
      <c r="B628"/>
    </row>
    <row r="629" spans="1:2" s="1" customFormat="1" x14ac:dyDescent="0.35">
      <c r="A629" s="40"/>
      <c r="B629"/>
    </row>
    <row r="630" spans="1:2" s="1" customFormat="1" x14ac:dyDescent="0.35">
      <c r="A630" s="40"/>
      <c r="B630"/>
    </row>
    <row r="631" spans="1:2" s="1" customFormat="1" x14ac:dyDescent="0.35">
      <c r="A631" s="40"/>
      <c r="B631"/>
    </row>
    <row r="632" spans="1:2" s="1" customFormat="1" x14ac:dyDescent="0.35">
      <c r="A632" s="40"/>
      <c r="B632"/>
    </row>
    <row r="633" spans="1:2" s="1" customFormat="1" x14ac:dyDescent="0.35">
      <c r="A633" s="40"/>
      <c r="B633"/>
    </row>
    <row r="634" spans="1:2" s="1" customFormat="1" x14ac:dyDescent="0.35">
      <c r="A634" s="40"/>
      <c r="B634"/>
    </row>
    <row r="635" spans="1:2" s="1" customFormat="1" x14ac:dyDescent="0.35">
      <c r="A635" s="40"/>
      <c r="B635"/>
    </row>
    <row r="636" spans="1:2" s="1" customFormat="1" x14ac:dyDescent="0.35">
      <c r="A636" s="40"/>
      <c r="B636"/>
    </row>
    <row r="637" spans="1:2" s="1" customFormat="1" x14ac:dyDescent="0.35">
      <c r="A637" s="40"/>
      <c r="B637"/>
    </row>
    <row r="638" spans="1:2" s="1" customFormat="1" x14ac:dyDescent="0.35">
      <c r="A638" s="40"/>
      <c r="B638"/>
    </row>
    <row r="639" spans="1:2" s="1" customFormat="1" x14ac:dyDescent="0.35">
      <c r="A639" s="40"/>
      <c r="B639"/>
    </row>
    <row r="640" spans="1:2" s="1" customFormat="1" x14ac:dyDescent="0.35">
      <c r="A640" s="40"/>
      <c r="B640"/>
    </row>
    <row r="641" spans="1:2" s="1" customFormat="1" x14ac:dyDescent="0.35">
      <c r="A641" s="40"/>
      <c r="B641"/>
    </row>
    <row r="642" spans="1:2" s="1" customFormat="1" x14ac:dyDescent="0.35">
      <c r="A642" s="40"/>
      <c r="B642"/>
    </row>
    <row r="643" spans="1:2" s="1" customFormat="1" x14ac:dyDescent="0.35">
      <c r="A643" s="40"/>
      <c r="B643"/>
    </row>
    <row r="644" spans="1:2" s="1" customFormat="1" x14ac:dyDescent="0.35">
      <c r="A644" s="40"/>
      <c r="B644"/>
    </row>
    <row r="645" spans="1:2" s="1" customFormat="1" x14ac:dyDescent="0.35">
      <c r="A645" s="40"/>
      <c r="B645"/>
    </row>
    <row r="646" spans="1:2" s="1" customFormat="1" x14ac:dyDescent="0.35">
      <c r="A646" s="40"/>
      <c r="B646"/>
    </row>
    <row r="647" spans="1:2" s="1" customFormat="1" x14ac:dyDescent="0.35">
      <c r="A647" s="40"/>
      <c r="B647"/>
    </row>
    <row r="648" spans="1:2" s="1" customFormat="1" x14ac:dyDescent="0.35">
      <c r="A648" s="40"/>
      <c r="B648"/>
    </row>
    <row r="649" spans="1:2" s="1" customFormat="1" x14ac:dyDescent="0.35">
      <c r="A649" s="40"/>
      <c r="B649"/>
    </row>
    <row r="650" spans="1:2" s="1" customFormat="1" x14ac:dyDescent="0.35">
      <c r="A650" s="40"/>
      <c r="B650"/>
    </row>
    <row r="651" spans="1:2" s="1" customFormat="1" x14ac:dyDescent="0.35">
      <c r="A651" s="40"/>
      <c r="B651"/>
    </row>
    <row r="652" spans="1:2" s="1" customFormat="1" x14ac:dyDescent="0.35">
      <c r="A652" s="40"/>
      <c r="B652"/>
    </row>
    <row r="653" spans="1:2" s="1" customFormat="1" x14ac:dyDescent="0.35">
      <c r="A653" s="40"/>
      <c r="B653"/>
    </row>
    <row r="654" spans="1:2" s="1" customFormat="1" x14ac:dyDescent="0.35">
      <c r="A654" s="40"/>
      <c r="B654"/>
    </row>
    <row r="655" spans="1:2" s="1" customFormat="1" x14ac:dyDescent="0.35">
      <c r="A655" s="40"/>
      <c r="B655"/>
    </row>
    <row r="656" spans="1:2" s="1" customFormat="1" x14ac:dyDescent="0.35">
      <c r="A656" s="40"/>
      <c r="B656"/>
    </row>
    <row r="657" spans="1:2" s="1" customFormat="1" x14ac:dyDescent="0.35">
      <c r="A657" s="40"/>
      <c r="B657"/>
    </row>
    <row r="658" spans="1:2" s="1" customFormat="1" x14ac:dyDescent="0.35">
      <c r="A658" s="40"/>
      <c r="B658"/>
    </row>
    <row r="659" spans="1:2" s="1" customFormat="1" x14ac:dyDescent="0.35">
      <c r="A659" s="40"/>
      <c r="B659"/>
    </row>
    <row r="660" spans="1:2" s="1" customFormat="1" x14ac:dyDescent="0.35">
      <c r="A660" s="40"/>
      <c r="B660"/>
    </row>
    <row r="661" spans="1:2" s="1" customFormat="1" x14ac:dyDescent="0.35">
      <c r="A661" s="40"/>
      <c r="B661"/>
    </row>
    <row r="662" spans="1:2" s="1" customFormat="1" x14ac:dyDescent="0.35">
      <c r="A662" s="40"/>
      <c r="B662"/>
    </row>
    <row r="663" spans="1:2" s="1" customFormat="1" x14ac:dyDescent="0.35">
      <c r="A663" s="40"/>
      <c r="B663"/>
    </row>
    <row r="664" spans="1:2" s="1" customFormat="1" x14ac:dyDescent="0.35">
      <c r="A664" s="40"/>
      <c r="B664"/>
    </row>
    <row r="665" spans="1:2" s="1" customFormat="1" x14ac:dyDescent="0.35">
      <c r="A665" s="40"/>
      <c r="B665"/>
    </row>
    <row r="666" spans="1:2" s="1" customFormat="1" x14ac:dyDescent="0.35">
      <c r="A666" s="40"/>
      <c r="B666"/>
    </row>
    <row r="667" spans="1:2" s="1" customFormat="1" x14ac:dyDescent="0.35">
      <c r="A667" s="40"/>
      <c r="B667"/>
    </row>
    <row r="668" spans="1:2" s="1" customFormat="1" x14ac:dyDescent="0.35">
      <c r="A668" s="40"/>
      <c r="B668"/>
    </row>
    <row r="669" spans="1:2" s="1" customFormat="1" x14ac:dyDescent="0.35">
      <c r="A669" s="40"/>
      <c r="B669"/>
    </row>
    <row r="670" spans="1:2" s="1" customFormat="1" x14ac:dyDescent="0.35">
      <c r="A670" s="40"/>
      <c r="B670"/>
    </row>
    <row r="671" spans="1:2" s="1" customFormat="1" x14ac:dyDescent="0.35">
      <c r="A671" s="40"/>
      <c r="B671"/>
    </row>
    <row r="672" spans="1:2" s="1" customFormat="1" x14ac:dyDescent="0.35">
      <c r="A672" s="40"/>
      <c r="B672"/>
    </row>
    <row r="673" spans="1:2" s="1" customFormat="1" x14ac:dyDescent="0.35">
      <c r="A673" s="40"/>
      <c r="B673"/>
    </row>
    <row r="674" spans="1:2" s="1" customFormat="1" x14ac:dyDescent="0.35">
      <c r="A674" s="40"/>
      <c r="B674"/>
    </row>
    <row r="675" spans="1:2" s="1" customFormat="1" x14ac:dyDescent="0.35">
      <c r="A675" s="40"/>
      <c r="B675"/>
    </row>
    <row r="676" spans="1:2" s="1" customFormat="1" x14ac:dyDescent="0.35">
      <c r="A676" s="40"/>
      <c r="B676"/>
    </row>
    <row r="677" spans="1:2" s="1" customFormat="1" x14ac:dyDescent="0.35">
      <c r="A677" s="40"/>
      <c r="B677"/>
    </row>
    <row r="678" spans="1:2" s="1" customFormat="1" x14ac:dyDescent="0.35">
      <c r="A678" s="40"/>
      <c r="B678"/>
    </row>
    <row r="679" spans="1:2" s="1" customFormat="1" x14ac:dyDescent="0.35">
      <c r="A679" s="40"/>
      <c r="B679"/>
    </row>
    <row r="680" spans="1:2" s="1" customFormat="1" x14ac:dyDescent="0.35">
      <c r="A680" s="40"/>
      <c r="B680"/>
    </row>
    <row r="681" spans="1:2" s="1" customFormat="1" x14ac:dyDescent="0.35">
      <c r="A681" s="40"/>
      <c r="B681"/>
    </row>
    <row r="682" spans="1:2" s="1" customFormat="1" x14ac:dyDescent="0.35">
      <c r="A682" s="40"/>
      <c r="B682"/>
    </row>
    <row r="683" spans="1:2" s="1" customFormat="1" x14ac:dyDescent="0.35">
      <c r="A683" s="40"/>
      <c r="B683"/>
    </row>
    <row r="684" spans="1:2" s="1" customFormat="1" x14ac:dyDescent="0.35">
      <c r="A684" s="40"/>
      <c r="B684"/>
    </row>
    <row r="685" spans="1:2" s="1" customFormat="1" x14ac:dyDescent="0.35">
      <c r="A685" s="40"/>
      <c r="B685"/>
    </row>
    <row r="686" spans="1:2" s="1" customFormat="1" x14ac:dyDescent="0.35">
      <c r="A686" s="40"/>
      <c r="B686"/>
    </row>
    <row r="687" spans="1:2" s="1" customFormat="1" x14ac:dyDescent="0.35">
      <c r="A687" s="40"/>
      <c r="B687"/>
    </row>
    <row r="688" spans="1:2" s="1" customFormat="1" x14ac:dyDescent="0.35">
      <c r="A688" s="40"/>
      <c r="B688"/>
    </row>
    <row r="689" spans="1:2" s="1" customFormat="1" x14ac:dyDescent="0.35">
      <c r="A689" s="40"/>
      <c r="B689"/>
    </row>
    <row r="690" spans="1:2" s="1" customFormat="1" x14ac:dyDescent="0.35">
      <c r="A690" s="40"/>
      <c r="B690"/>
    </row>
    <row r="691" spans="1:2" s="1" customFormat="1" x14ac:dyDescent="0.35">
      <c r="A691" s="40"/>
      <c r="B691"/>
    </row>
    <row r="692" spans="1:2" s="1" customFormat="1" x14ac:dyDescent="0.35">
      <c r="A692" s="40"/>
      <c r="B692"/>
    </row>
    <row r="693" spans="1:2" s="1" customFormat="1" x14ac:dyDescent="0.35">
      <c r="A693" s="40"/>
      <c r="B693"/>
    </row>
    <row r="694" spans="1:2" s="1" customFormat="1" x14ac:dyDescent="0.35">
      <c r="A694" s="40"/>
      <c r="B694"/>
    </row>
    <row r="695" spans="1:2" s="1" customFormat="1" x14ac:dyDescent="0.35">
      <c r="A695" s="40"/>
      <c r="B695"/>
    </row>
    <row r="696" spans="1:2" s="1" customFormat="1" x14ac:dyDescent="0.35">
      <c r="A696" s="40"/>
      <c r="B696"/>
    </row>
    <row r="697" spans="1:2" s="1" customFormat="1" x14ac:dyDescent="0.35">
      <c r="A697" s="40"/>
      <c r="B697"/>
    </row>
    <row r="698" spans="1:2" s="1" customFormat="1" x14ac:dyDescent="0.35">
      <c r="A698" s="40"/>
      <c r="B698"/>
    </row>
    <row r="699" spans="1:2" s="1" customFormat="1" x14ac:dyDescent="0.35">
      <c r="A699" s="40"/>
      <c r="B699"/>
    </row>
    <row r="700" spans="1:2" s="1" customFormat="1" x14ac:dyDescent="0.35">
      <c r="A700" s="40"/>
      <c r="B700"/>
    </row>
    <row r="701" spans="1:2" s="1" customFormat="1" x14ac:dyDescent="0.35">
      <c r="A701" s="40"/>
      <c r="B701"/>
    </row>
    <row r="702" spans="1:2" s="1" customFormat="1" x14ac:dyDescent="0.35">
      <c r="A702" s="40"/>
      <c r="B702"/>
    </row>
    <row r="703" spans="1:2" s="1" customFormat="1" x14ac:dyDescent="0.35">
      <c r="A703" s="40"/>
      <c r="B703"/>
    </row>
    <row r="704" spans="1:2" s="1" customFormat="1" x14ac:dyDescent="0.35">
      <c r="A704" s="40"/>
      <c r="B704"/>
    </row>
    <row r="705" spans="1:2" s="1" customFormat="1" x14ac:dyDescent="0.35">
      <c r="A705" s="40"/>
      <c r="B705"/>
    </row>
    <row r="706" spans="1:2" s="1" customFormat="1" x14ac:dyDescent="0.35">
      <c r="A706" s="40"/>
      <c r="B706"/>
    </row>
    <row r="707" spans="1:2" s="1" customFormat="1" x14ac:dyDescent="0.35">
      <c r="A707" s="40"/>
      <c r="B707"/>
    </row>
    <row r="708" spans="1:2" s="1" customFormat="1" x14ac:dyDescent="0.35">
      <c r="A708" s="40"/>
      <c r="B708"/>
    </row>
    <row r="709" spans="1:2" s="1" customFormat="1" x14ac:dyDescent="0.35">
      <c r="A709" s="40"/>
      <c r="B709"/>
    </row>
    <row r="710" spans="1:2" s="1" customFormat="1" x14ac:dyDescent="0.35">
      <c r="A710" s="40"/>
      <c r="B710"/>
    </row>
    <row r="711" spans="1:2" s="1" customFormat="1" x14ac:dyDescent="0.35">
      <c r="A711" s="40"/>
      <c r="B711"/>
    </row>
    <row r="712" spans="1:2" s="1" customFormat="1" x14ac:dyDescent="0.35">
      <c r="A712" s="40"/>
      <c r="B712"/>
    </row>
    <row r="713" spans="1:2" s="1" customFormat="1" x14ac:dyDescent="0.35">
      <c r="A713" s="40"/>
      <c r="B713"/>
    </row>
    <row r="714" spans="1:2" s="1" customFormat="1" x14ac:dyDescent="0.35">
      <c r="A714" s="40"/>
      <c r="B714"/>
    </row>
    <row r="715" spans="1:2" s="1" customFormat="1" x14ac:dyDescent="0.35">
      <c r="A715" s="40"/>
      <c r="B715"/>
    </row>
    <row r="716" spans="1:2" s="1" customFormat="1" x14ac:dyDescent="0.35">
      <c r="A716" s="40"/>
      <c r="B716"/>
    </row>
    <row r="717" spans="1:2" s="1" customFormat="1" x14ac:dyDescent="0.35">
      <c r="A717" s="40"/>
      <c r="B717"/>
    </row>
    <row r="718" spans="1:2" s="1" customFormat="1" x14ac:dyDescent="0.35">
      <c r="A718" s="40"/>
      <c r="B718"/>
    </row>
    <row r="719" spans="1:2" s="1" customFormat="1" x14ac:dyDescent="0.35">
      <c r="A719" s="40"/>
      <c r="B719"/>
    </row>
    <row r="720" spans="1:2" s="1" customFormat="1" x14ac:dyDescent="0.35">
      <c r="A720" s="40"/>
      <c r="B720"/>
    </row>
    <row r="721" spans="1:2" s="1" customFormat="1" x14ac:dyDescent="0.35">
      <c r="A721" s="40"/>
      <c r="B721"/>
    </row>
    <row r="722" spans="1:2" s="1" customFormat="1" x14ac:dyDescent="0.35">
      <c r="A722" s="40"/>
      <c r="B722"/>
    </row>
    <row r="723" spans="1:2" s="1" customFormat="1" x14ac:dyDescent="0.35">
      <c r="A723" s="40"/>
      <c r="B723"/>
    </row>
    <row r="724" spans="1:2" s="1" customFormat="1" x14ac:dyDescent="0.35">
      <c r="A724" s="40"/>
      <c r="B724"/>
    </row>
    <row r="725" spans="1:2" s="1" customFormat="1" x14ac:dyDescent="0.35">
      <c r="A725" s="40"/>
      <c r="B725"/>
    </row>
    <row r="726" spans="1:2" s="1" customFormat="1" x14ac:dyDescent="0.35">
      <c r="A726" s="40"/>
      <c r="B726"/>
    </row>
    <row r="727" spans="1:2" s="1" customFormat="1" x14ac:dyDescent="0.35">
      <c r="A727" s="40"/>
      <c r="B727"/>
    </row>
    <row r="728" spans="1:2" s="1" customFormat="1" x14ac:dyDescent="0.35">
      <c r="A728" s="40"/>
      <c r="B728"/>
    </row>
    <row r="729" spans="1:2" s="1" customFormat="1" x14ac:dyDescent="0.35">
      <c r="A729" s="40"/>
      <c r="B729"/>
    </row>
    <row r="730" spans="1:2" s="1" customFormat="1" x14ac:dyDescent="0.35">
      <c r="A730" s="40"/>
      <c r="B730"/>
    </row>
    <row r="731" spans="1:2" s="1" customFormat="1" x14ac:dyDescent="0.35">
      <c r="A731" s="40"/>
      <c r="B731"/>
    </row>
    <row r="732" spans="1:2" s="1" customFormat="1" x14ac:dyDescent="0.35">
      <c r="A732" s="40"/>
      <c r="B732"/>
    </row>
    <row r="733" spans="1:2" s="1" customFormat="1" x14ac:dyDescent="0.35">
      <c r="A733" s="40"/>
      <c r="B733"/>
    </row>
    <row r="734" spans="1:2" s="1" customFormat="1" x14ac:dyDescent="0.35">
      <c r="A734" s="40"/>
      <c r="B734"/>
    </row>
  </sheetData>
  <sheetProtection algorithmName="SHA-512" hashValue="mjqyRKHfbC4ofhCNIJau4kLimMqAl8GO2QNOeLMtnrx3ywSGUH7h5W1Uq+VFwY2MKbm18Nq1aKueXjdYgJFzzw==" saltValue="KZxShdVyVvJQv0kZUTWf3Q==" spinCount="100000" sheet="1" objects="1" scenarios="1" insertRows="0" deleteRows="0" selectLockedCells="1"/>
  <mergeCells count="70">
    <mergeCell ref="C92:E92"/>
    <mergeCell ref="F92:I92"/>
    <mergeCell ref="F93:I93"/>
    <mergeCell ref="F94:I94"/>
    <mergeCell ref="C89:E89"/>
    <mergeCell ref="F89:I89"/>
    <mergeCell ref="C90:E90"/>
    <mergeCell ref="F90:I90"/>
    <mergeCell ref="C91:E91"/>
    <mergeCell ref="F91:I91"/>
    <mergeCell ref="F84:I84"/>
    <mergeCell ref="J84:L84"/>
    <mergeCell ref="C78:D81"/>
    <mergeCell ref="F78:H78"/>
    <mergeCell ref="I78:I81"/>
    <mergeCell ref="K78:L81"/>
    <mergeCell ref="F79:H79"/>
    <mergeCell ref="F80:H80"/>
    <mergeCell ref="F81:H81"/>
    <mergeCell ref="C82:D82"/>
    <mergeCell ref="F82:H82"/>
    <mergeCell ref="K82:L82"/>
    <mergeCell ref="F83:I83"/>
    <mergeCell ref="J83:L83"/>
    <mergeCell ref="C74:D77"/>
    <mergeCell ref="F74:H74"/>
    <mergeCell ref="I74:I77"/>
    <mergeCell ref="K74:L77"/>
    <mergeCell ref="F75:H75"/>
    <mergeCell ref="F76:H76"/>
    <mergeCell ref="F77:H77"/>
    <mergeCell ref="M67:N67"/>
    <mergeCell ref="E67:H67"/>
    <mergeCell ref="E69:H69"/>
    <mergeCell ref="F73:I73"/>
    <mergeCell ref="J73:L73"/>
    <mergeCell ref="E55:H55"/>
    <mergeCell ref="E60:H60"/>
    <mergeCell ref="E66:H66"/>
    <mergeCell ref="M57:N57"/>
    <mergeCell ref="M58:N58"/>
    <mergeCell ref="M66:N66"/>
    <mergeCell ref="M55:N55"/>
    <mergeCell ref="M56:N56"/>
    <mergeCell ref="M44:N44"/>
    <mergeCell ref="E13:I13"/>
    <mergeCell ref="M22:N22"/>
    <mergeCell ref="E44:H44"/>
    <mergeCell ref="E49:H49"/>
    <mergeCell ref="M45:N45"/>
    <mergeCell ref="M46:N46"/>
    <mergeCell ref="M47:N47"/>
    <mergeCell ref="B13:D13"/>
    <mergeCell ref="B17:I18"/>
    <mergeCell ref="M23:N23"/>
    <mergeCell ref="M24:N24"/>
    <mergeCell ref="M25:N25"/>
    <mergeCell ref="B5:G5"/>
    <mergeCell ref="B10:D10"/>
    <mergeCell ref="B11:D11"/>
    <mergeCell ref="B12:D12"/>
    <mergeCell ref="B9:D9"/>
    <mergeCell ref="B7:D7"/>
    <mergeCell ref="B8:D8"/>
    <mergeCell ref="E7:I7"/>
    <mergeCell ref="E8:I8"/>
    <mergeCell ref="E9:I9"/>
    <mergeCell ref="E10:I10"/>
    <mergeCell ref="E11:I11"/>
    <mergeCell ref="E12:I12"/>
  </mergeCells>
  <conditionalFormatting sqref="F35:F37 H35:H37">
    <cfRule type="expression" dxfId="47" priority="13">
      <formula>$E$9="Acreditat TECNIO"</formula>
    </cfRule>
    <cfRule type="cellIs" priority="14" operator="equal">
      <formula>0</formula>
    </cfRule>
    <cfRule type="cellIs" dxfId="46" priority="15" operator="greaterThan">
      <formula>0.8</formula>
    </cfRule>
    <cfRule type="cellIs" dxfId="45" priority="16" operator="between">
      <formula>0.1</formula>
      <formula>0.8</formula>
    </cfRule>
    <cfRule type="cellIs" dxfId="44" priority="17" operator="lessThan">
      <formula>0.1</formula>
    </cfRule>
  </conditionalFormatting>
  <conditionalFormatting sqref="F35:F37">
    <cfRule type="cellIs" dxfId="43" priority="3" operator="greaterThan">
      <formula>1</formula>
    </cfRule>
  </conditionalFormatting>
  <conditionalFormatting sqref="F37">
    <cfRule type="expression" dxfId="42" priority="1">
      <formula>$F$35&gt;1</formula>
    </cfRule>
  </conditionalFormatting>
  <conditionalFormatting sqref="I69">
    <cfRule type="cellIs" dxfId="41" priority="28" operator="greaterThan">
      <formula>1500*2</formula>
    </cfRule>
    <cfRule type="containsBlanks" priority="29">
      <formula>LEN(TRIM(I69))=0</formula>
    </cfRule>
  </conditionalFormatting>
  <conditionalFormatting sqref="I49:J49">
    <cfRule type="expression" dxfId="40" priority="59">
      <formula>$I$49&gt;$F$83/2</formula>
    </cfRule>
    <cfRule type="containsBlanks" priority="60">
      <formula>LEN(TRIM(I49))=0</formula>
    </cfRule>
  </conditionalFormatting>
  <pageMargins left="0.70866141732283472" right="0.70866141732283472" top="0.74803149606299213" bottom="0.74803149606299213" header="0.31496062992125984" footer="0.31496062992125984"/>
  <pageSetup paperSize="9" scale="25" orientation="portrait" r:id="rId1"/>
  <headerFooter>
    <oddFooter>&amp;R&amp;7Pressupost  RD 2023
Versió 2, 3 d'abril de 2023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321E294-F935-4C20-984F-F8149861B483}">
          <x14:formula1>
            <xm:f>Desplegables!$B$6:$B$12</xm:f>
          </x14:formula1>
          <xm:sqref>B23:B25 B45:B47 B56:B58</xm:sqref>
        </x14:dataValidation>
        <x14:dataValidation type="list" allowBlank="1" showInputMessage="1" showErrorMessage="1" xr:uid="{20C4F596-51C8-4806-B0B0-48BFB4256E79}">
          <x14:formula1>
            <xm:f>Desplegables!$D$6:$D$7</xm:f>
          </x14:formula1>
          <xm:sqref>C23:D25 C45:D47 C56:D58</xm:sqref>
        </x14:dataValidation>
        <x14:dataValidation type="list" allowBlank="1" showInputMessage="1" showErrorMessage="1" xr:uid="{9E6D4D4E-8B57-43F5-97DC-39E4CCE6F384}">
          <x14:formula1>
            <xm:f>Desplegables!$D$8</xm:f>
          </x14:formula1>
          <xm:sqref>C67:D67</xm:sqref>
        </x14:dataValidation>
        <x14:dataValidation type="list" allowBlank="1" showInputMessage="1" showErrorMessage="1" xr:uid="{A986928E-1960-4664-91A4-2977A3D0ECF8}">
          <x14:formula1>
            <xm:f>Desplegables!$E$6:$E$9</xm:f>
          </x14:formula1>
          <xm:sqref>E8:E9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3EB76-2FF7-4FEF-93FB-125DE55A3044}">
  <dimension ref="A1:DK734"/>
  <sheetViews>
    <sheetView zoomScaleNormal="100" zoomScaleSheetLayoutView="43" workbookViewId="0">
      <selection activeCell="E25" sqref="E25"/>
    </sheetView>
  </sheetViews>
  <sheetFormatPr defaultColWidth="19.7265625" defaultRowHeight="14.5" x14ac:dyDescent="0.35"/>
  <cols>
    <col min="1" max="1" width="10.453125" style="40" customWidth="1"/>
    <col min="2" max="2" width="28.54296875" customWidth="1"/>
    <col min="3" max="3" width="25" customWidth="1"/>
    <col min="4" max="4" width="22" hidden="1" customWidth="1"/>
    <col min="5" max="5" width="49" customWidth="1" collapsed="1"/>
    <col min="6" max="6" width="16.54296875" customWidth="1"/>
    <col min="7" max="7" width="15.7265625" customWidth="1"/>
    <col min="8" max="8" width="15.7265625" hidden="1" customWidth="1" collapsed="1"/>
    <col min="9" max="9" width="28.81640625" customWidth="1"/>
    <col min="10" max="10" width="35.453125" hidden="1" customWidth="1"/>
    <col min="11" max="11" width="9.54296875" hidden="1" customWidth="1"/>
    <col min="12" max="12" width="20.453125" hidden="1" customWidth="1"/>
    <col min="13" max="13" width="27.54296875" style="1" hidden="1" customWidth="1" collapsed="1"/>
    <col min="14" max="14" width="33.81640625" style="1" hidden="1" customWidth="1"/>
    <col min="15" max="115" width="19.7265625" style="1"/>
  </cols>
  <sheetData>
    <row r="1" spans="1:15" s="1" customFormat="1" x14ac:dyDescent="0.35">
      <c r="A1" s="40"/>
    </row>
    <row r="2" spans="1:15" s="1" customFormat="1" x14ac:dyDescent="0.35">
      <c r="A2" s="40"/>
    </row>
    <row r="3" spans="1:15" s="1" customFormat="1" x14ac:dyDescent="0.35">
      <c r="A3" s="40"/>
    </row>
    <row r="4" spans="1:15" s="1" customFormat="1" ht="18.5" x14ac:dyDescent="0.35">
      <c r="A4" s="40"/>
      <c r="B4" s="21"/>
    </row>
    <row r="5" spans="1:15" s="1" customFormat="1" ht="29.25" customHeight="1" x14ac:dyDescent="0.35">
      <c r="A5" s="40"/>
      <c r="B5" s="313" t="str">
        <f>'INSTRUCCIONS Sol·licitant'!$B$5</f>
        <v>RESOLUCIÓ EMT/2447/2023, de 3 de juliol, per la qual s'aproven les bases reguladores de la línia de subvencions per a nuclis R+D Green.</v>
      </c>
      <c r="C5" s="313"/>
      <c r="D5" s="313"/>
      <c r="E5" s="313"/>
      <c r="F5" s="313"/>
      <c r="G5" s="313"/>
      <c r="H5" s="176"/>
      <c r="I5" s="176"/>
    </row>
    <row r="6" spans="1:15" s="1" customFormat="1" x14ac:dyDescent="0.35">
      <c r="A6" s="40"/>
      <c r="B6" s="41"/>
    </row>
    <row r="7" spans="1:15" s="1" customFormat="1" x14ac:dyDescent="0.35">
      <c r="A7" s="40"/>
      <c r="B7" s="307" t="s">
        <v>11</v>
      </c>
      <c r="C7" s="308"/>
      <c r="D7" s="308"/>
      <c r="E7" s="314"/>
      <c r="F7" s="314"/>
      <c r="G7" s="314"/>
      <c r="H7" s="314"/>
      <c r="I7" s="314"/>
    </row>
    <row r="8" spans="1:15" s="1" customFormat="1" x14ac:dyDescent="0.35">
      <c r="A8" s="40"/>
      <c r="B8" s="310" t="s">
        <v>33</v>
      </c>
      <c r="C8" s="311"/>
      <c r="D8" s="311"/>
      <c r="E8" s="315"/>
      <c r="F8" s="315"/>
      <c r="G8" s="315"/>
      <c r="H8" s="315"/>
      <c r="I8" s="315"/>
    </row>
    <row r="9" spans="1:15" s="1" customFormat="1" hidden="1" x14ac:dyDescent="0.35">
      <c r="A9" s="40"/>
      <c r="B9" s="316" t="s">
        <v>34</v>
      </c>
      <c r="C9" s="317"/>
      <c r="D9" s="317"/>
      <c r="E9" s="322"/>
      <c r="F9" s="322"/>
      <c r="G9" s="322"/>
      <c r="H9" s="322"/>
      <c r="I9" s="322"/>
    </row>
    <row r="10" spans="1:15" s="1" customFormat="1" x14ac:dyDescent="0.35">
      <c r="A10" s="40"/>
      <c r="B10" s="342" t="s">
        <v>12</v>
      </c>
      <c r="C10" s="343"/>
      <c r="D10" s="343"/>
      <c r="E10" s="344" t="str">
        <f>IF('EMPRESA 1 - Líder'!E10="","Títol projecte indicat EMPRESA 1 - Líder",'EMPRESA 1 - Líder'!E10)</f>
        <v>Títol projecte indicat EMPRESA 1 - Líder</v>
      </c>
      <c r="F10" s="344"/>
      <c r="G10" s="344"/>
      <c r="H10" s="344"/>
      <c r="I10" s="344"/>
    </row>
    <row r="11" spans="1:15" s="1" customFormat="1" x14ac:dyDescent="0.35">
      <c r="A11" s="40"/>
      <c r="B11" s="342" t="s">
        <v>13</v>
      </c>
      <c r="C11" s="343"/>
      <c r="D11" s="343"/>
      <c r="E11" s="345" t="str">
        <f>IF('EMPRESA 1 - Líder'!E11="","Acrònim projecte indicat EMPRESA 1 - Líder",'EMPRESA 1 - Líder'!E11)</f>
        <v>Acrònim projecte indicat EMPRESA 1 - Líder</v>
      </c>
      <c r="F11" s="345"/>
      <c r="G11" s="345"/>
      <c r="H11" s="345"/>
      <c r="I11" s="345"/>
    </row>
    <row r="12" spans="1:15" s="1" customFormat="1" hidden="1" x14ac:dyDescent="0.35">
      <c r="A12" s="40"/>
      <c r="B12" s="316" t="s">
        <v>253</v>
      </c>
      <c r="C12" s="317"/>
      <c r="D12" s="317"/>
      <c r="E12" s="322" t="str">
        <f>IF('EMPRESA 1 - Líder'!E12="","Introduïr CODI PROJECTE pestanya EMPRESA 1 - LÍDER",'EMPRESA 1 - Líder'!E12)</f>
        <v>Introduïr CODI PROJECTE pestanya EMPRESA 1 - LÍDER</v>
      </c>
      <c r="F12" s="322"/>
      <c r="G12" s="322"/>
      <c r="H12" s="322"/>
      <c r="I12" s="322"/>
    </row>
    <row r="13" spans="1:15" s="1" customFormat="1" hidden="1" x14ac:dyDescent="0.35">
      <c r="A13" s="40"/>
      <c r="B13" s="316" t="s">
        <v>28</v>
      </c>
      <c r="C13" s="317"/>
      <c r="D13" s="317"/>
      <c r="E13" s="346" t="str">
        <f>IF('EMPRESA 1 - Líder'!E13="","Introduïr AVALUADOR pestanya EMPRESA 1 - LÍDER",'EMPRESA 1 - Líder'!E13)</f>
        <v>Introduïr AVALUADOR pestanya EMPRESA 1 - LÍDER</v>
      </c>
      <c r="F13" s="346"/>
      <c r="G13" s="346"/>
      <c r="H13" s="346"/>
      <c r="I13" s="346"/>
    </row>
    <row r="14" spans="1:15" s="1" customFormat="1" x14ac:dyDescent="0.35">
      <c r="A14" s="40"/>
    </row>
    <row r="15" spans="1:15" s="1" customFormat="1" x14ac:dyDescent="0.35">
      <c r="A15" s="40"/>
      <c r="B15" s="41"/>
    </row>
    <row r="16" spans="1:15" s="1" customFormat="1" ht="15" thickBot="1" x14ac:dyDescent="0.4">
      <c r="A16" s="40"/>
      <c r="B16" s="42" t="s">
        <v>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15" s="1" customFormat="1" ht="15" customHeight="1" x14ac:dyDescent="0.35">
      <c r="A17" s="40"/>
      <c r="B17" s="323" t="s">
        <v>42</v>
      </c>
      <c r="C17" s="323"/>
      <c r="D17" s="323"/>
      <c r="E17" s="323"/>
      <c r="F17" s="323"/>
      <c r="G17" s="323"/>
      <c r="H17" s="323"/>
      <c r="I17" s="323"/>
    </row>
    <row r="18" spans="1:115" s="1" customFormat="1" x14ac:dyDescent="0.35">
      <c r="A18" s="40"/>
      <c r="B18" s="323"/>
      <c r="C18" s="323"/>
      <c r="D18" s="323"/>
      <c r="E18" s="323"/>
      <c r="F18" s="323"/>
      <c r="G18" s="323"/>
      <c r="H18" s="323"/>
      <c r="I18" s="323"/>
    </row>
    <row r="19" spans="1:115" s="1" customFormat="1" x14ac:dyDescent="0.35">
      <c r="A19" s="40"/>
      <c r="B19" s="195"/>
      <c r="C19" s="195"/>
      <c r="D19" s="195"/>
      <c r="E19" s="195"/>
      <c r="F19" s="195"/>
      <c r="G19" s="195"/>
      <c r="H19" s="195"/>
      <c r="I19" s="195"/>
    </row>
    <row r="20" spans="1:115" s="1" customFormat="1" x14ac:dyDescent="0.35">
      <c r="A20" s="40"/>
      <c r="B20" s="207" t="s">
        <v>123</v>
      </c>
      <c r="C20" s="195"/>
      <c r="D20" s="195"/>
      <c r="E20" s="195"/>
      <c r="F20" s="195"/>
      <c r="G20" s="195"/>
      <c r="I20" s="43"/>
    </row>
    <row r="21" spans="1:115" s="1" customFormat="1" x14ac:dyDescent="0.35">
      <c r="A21" s="40"/>
      <c r="I21" s="44"/>
      <c r="J21" s="44"/>
      <c r="K21" s="44"/>
      <c r="L21" s="44"/>
    </row>
    <row r="22" spans="1:115" s="49" customFormat="1" ht="38.25" customHeight="1" x14ac:dyDescent="0.35">
      <c r="A22" s="45"/>
      <c r="B22" s="46" t="s">
        <v>35</v>
      </c>
      <c r="C22" s="46" t="s">
        <v>0</v>
      </c>
      <c r="D22" s="47" t="s">
        <v>24</v>
      </c>
      <c r="E22" s="46" t="s">
        <v>9</v>
      </c>
      <c r="F22" s="46" t="s">
        <v>10</v>
      </c>
      <c r="G22" s="46" t="s">
        <v>8</v>
      </c>
      <c r="H22" s="47" t="s">
        <v>25</v>
      </c>
      <c r="I22" s="46" t="s">
        <v>26</v>
      </c>
      <c r="J22" s="47" t="s">
        <v>27</v>
      </c>
      <c r="K22" s="48" t="s">
        <v>20</v>
      </c>
      <c r="L22" s="48" t="s">
        <v>21</v>
      </c>
      <c r="M22" s="283" t="s">
        <v>108</v>
      </c>
      <c r="N22" s="284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</row>
    <row r="23" spans="1:115" x14ac:dyDescent="0.35">
      <c r="B23" s="3"/>
      <c r="C23" s="4"/>
      <c r="D23" s="50"/>
      <c r="E23" s="7"/>
      <c r="F23" s="5"/>
      <c r="G23" s="202"/>
      <c r="H23" s="51"/>
      <c r="I23" s="31">
        <f>+F23*G23</f>
        <v>0</v>
      </c>
      <c r="J23" s="52">
        <f>+H23*G23</f>
        <v>0</v>
      </c>
      <c r="K23" s="53">
        <f>IF(AND($E$9="Gran empresa",D23="Recerca"),Desplegables!$F$15,IF(AND($E$9="Gran empresa",D23="Desenvolupament"),Desplegables!$F$18,IF(AND($E$9="Mitjana empresa",D23="Recerca"),Desplegables!$F$14,IF(AND($E$9="Mitjana empresa",D23="Desenvolupament"),Desplegables!$F$17,IF(AND($E$9="Petita empresa",D23="Recerca"),Desplegables!$F$13,IF(AND($E$9="Petita empresa",D23="Desenvolupament"),Desplegables!$F$16,IF(AND($E$9="Acreditat TECNIO"),Desplegables!$F$19,)))))))</f>
        <v>0</v>
      </c>
      <c r="L23" s="54">
        <f>+K23*J23</f>
        <v>0</v>
      </c>
      <c r="M23" s="281"/>
      <c r="N23" s="282"/>
    </row>
    <row r="24" spans="1:115" x14ac:dyDescent="0.35">
      <c r="B24" s="3"/>
      <c r="C24" s="4"/>
      <c r="D24" s="50"/>
      <c r="E24" s="7"/>
      <c r="F24" s="5"/>
      <c r="G24" s="202"/>
      <c r="H24" s="51"/>
      <c r="I24" s="31">
        <f>+F24*G24</f>
        <v>0</v>
      </c>
      <c r="J24" s="52">
        <f>+H24*G24</f>
        <v>0</v>
      </c>
      <c r="K24" s="53">
        <f>IF(AND($E$9="Gran empresa",D24="Recerca"),Desplegables!$F$15,IF(AND($E$9="Gran empresa",D24="Desenvolupament"),Desplegables!$F$18,IF(AND($E$9="Mitjana empresa",D24="Recerca"),Desplegables!$F$14,IF(AND($E$9="Mitjana empresa",D24="Desenvolupament"),Desplegables!$F$17,IF(AND($E$9="Petita empresa",D24="Recerca"),Desplegables!$F$13,IF(AND($E$9="Petita empresa",D24="Desenvolupament"),Desplegables!$F$16,IF(AND($E$9="Acreditat TECNIO"),Desplegables!$F$19,)))))))</f>
        <v>0</v>
      </c>
      <c r="L24" s="54">
        <f>+K24*J24</f>
        <v>0</v>
      </c>
      <c r="M24" s="281"/>
      <c r="N24" s="282"/>
    </row>
    <row r="25" spans="1:115" x14ac:dyDescent="0.35">
      <c r="B25" s="3"/>
      <c r="C25" s="4"/>
      <c r="D25" s="50"/>
      <c r="E25" s="7"/>
      <c r="F25" s="5"/>
      <c r="G25" s="202"/>
      <c r="H25" s="51"/>
      <c r="I25" s="31">
        <f>+F25*G25</f>
        <v>0</v>
      </c>
      <c r="J25" s="52">
        <f>+H25*G25</f>
        <v>0</v>
      </c>
      <c r="K25" s="53">
        <f>IF(AND($E$9="Gran empresa",D25="Recerca"),Desplegables!$F$15,IF(AND($E$9="Gran empresa",D25="Desenvolupament"),Desplegables!$F$18,IF(AND($E$9="Mitjana empresa",D25="Recerca"),Desplegables!$F$14,IF(AND($E$9="Mitjana empresa",D25="Desenvolupament"),Desplegables!$F$17,IF(AND($E$9="Petita empresa",D25="Recerca"),Desplegables!$F$13,IF(AND($E$9="Petita empresa",D25="Desenvolupament"),Desplegables!$F$16,IF(AND($E$9="Acreditat TECNIO"),Desplegables!$F$19,)))))))</f>
        <v>0</v>
      </c>
      <c r="L25" s="54">
        <f>+K25*J25</f>
        <v>0</v>
      </c>
      <c r="M25" s="281"/>
      <c r="N25" s="282"/>
    </row>
    <row r="26" spans="1:115" x14ac:dyDescent="0.35">
      <c r="B26" s="55"/>
      <c r="C26" s="56"/>
      <c r="D26" s="56"/>
      <c r="E26" s="56"/>
      <c r="F26" s="57"/>
      <c r="G26" s="58"/>
      <c r="H26" s="56"/>
      <c r="I26" s="58"/>
      <c r="J26" s="59"/>
      <c r="K26" s="143"/>
      <c r="L26" s="58"/>
      <c r="M26" s="196"/>
      <c r="N26" s="197"/>
    </row>
    <row r="27" spans="1:115" x14ac:dyDescent="0.35">
      <c r="B27" s="61"/>
      <c r="C27" s="61"/>
      <c r="D27" s="61"/>
      <c r="E27" s="198" t="s">
        <v>4</v>
      </c>
      <c r="F27" s="62">
        <f>SUM(F23:F26)</f>
        <v>0</v>
      </c>
      <c r="G27" s="63"/>
      <c r="H27" s="64">
        <f>SUM(H23:H26)</f>
        <v>0</v>
      </c>
      <c r="I27" s="63">
        <f>SUM(I23:I26)</f>
        <v>0</v>
      </c>
      <c r="J27" s="65">
        <f>SUM(J23:J26)</f>
        <v>0</v>
      </c>
      <c r="K27" s="66">
        <f>IF(J27=0,0,L27/J27)</f>
        <v>0</v>
      </c>
      <c r="L27" s="63">
        <f>+SUM(L23:L26)</f>
        <v>0</v>
      </c>
    </row>
    <row r="28" spans="1:115" x14ac:dyDescent="0.35">
      <c r="B28" s="67"/>
      <c r="C28" s="67"/>
      <c r="D28" s="67"/>
      <c r="E28" s="1"/>
      <c r="F28" s="1"/>
      <c r="G28" s="1"/>
      <c r="H28" s="1"/>
      <c r="I28" s="1"/>
      <c r="J28" s="1"/>
      <c r="K28" s="1"/>
      <c r="L28" s="1"/>
    </row>
    <row r="29" spans="1:115" x14ac:dyDescent="0.35">
      <c r="B29" s="68" t="s">
        <v>249</v>
      </c>
      <c r="C29" s="195"/>
      <c r="D29" s="195"/>
      <c r="E29" s="195"/>
      <c r="F29" s="69"/>
      <c r="G29" s="69"/>
      <c r="I29" s="70"/>
      <c r="J29" s="71"/>
      <c r="K29" s="71"/>
      <c r="L29" s="72"/>
    </row>
    <row r="30" spans="1:115" s="1" customFormat="1" ht="44.25" customHeight="1" thickBot="1" x14ac:dyDescent="0.4">
      <c r="A30" s="40"/>
      <c r="B30" s="210" t="s">
        <v>124</v>
      </c>
      <c r="C30" s="233" t="str">
        <f>IF('EMPRESA 1 - Líder'!C30="","Durada projecte indicada EMPRESA 1 - Líder",'EMPRESA 1 - Líder'!C30)</f>
        <v>Durada projecte indicada EMPRESA 1 - Líder</v>
      </c>
      <c r="D30" s="232" t="str">
        <f>IF('EMPRESA 1 - Líder'!D30="","Durada projecte indicada EMPRESA 1 - Líder",'EMPRESA 1 - Líder'!D30)</f>
        <v>Durada projecte indicada EMPRESA 1 - Líder</v>
      </c>
      <c r="E30" s="208" t="s">
        <v>241</v>
      </c>
      <c r="M30" s="74" t="s">
        <v>43</v>
      </c>
      <c r="N30" s="75"/>
    </row>
    <row r="31" spans="1:115" s="1" customFormat="1" ht="22.5" customHeight="1" x14ac:dyDescent="0.35">
      <c r="A31" s="40"/>
      <c r="B31" s="76"/>
      <c r="C31" s="67"/>
      <c r="D31" s="67"/>
      <c r="F31" s="77"/>
      <c r="M31" s="78" t="s">
        <v>32</v>
      </c>
      <c r="N31" s="78"/>
    </row>
    <row r="32" spans="1:115" s="1" customFormat="1" x14ac:dyDescent="0.35">
      <c r="A32" s="40"/>
      <c r="B32" s="207" t="s">
        <v>122</v>
      </c>
      <c r="C32" s="67"/>
      <c r="D32" s="67"/>
      <c r="F32" s="77"/>
    </row>
    <row r="33" spans="1:115" s="1" customFormat="1" x14ac:dyDescent="0.35">
      <c r="A33" s="40"/>
      <c r="B33" s="95" t="s">
        <v>181</v>
      </c>
      <c r="C33" s="67"/>
      <c r="D33" s="67"/>
      <c r="F33" s="77"/>
      <c r="M33" s="79"/>
      <c r="N33" s="79"/>
    </row>
    <row r="34" spans="1:115" s="10" customFormat="1" ht="29" x14ac:dyDescent="0.35">
      <c r="A34" s="45"/>
      <c r="B34" s="46" t="s">
        <v>9</v>
      </c>
      <c r="C34" s="46" t="s">
        <v>79</v>
      </c>
      <c r="D34" s="80" t="s">
        <v>36</v>
      </c>
      <c r="E34" s="46" t="s">
        <v>60</v>
      </c>
      <c r="F34" s="81" t="s">
        <v>37</v>
      </c>
      <c r="H34" s="82" t="s">
        <v>113</v>
      </c>
      <c r="M34" s="82" t="s">
        <v>39</v>
      </c>
      <c r="N34" s="82" t="s">
        <v>38</v>
      </c>
    </row>
    <row r="35" spans="1:115" s="1" customFormat="1" x14ac:dyDescent="0.35">
      <c r="A35" s="40"/>
      <c r="B35" s="19"/>
      <c r="C35" s="19"/>
      <c r="D35" s="32"/>
      <c r="E35" s="20"/>
      <c r="F35" s="236" t="e">
        <f>C35/(E35*$C$30)</f>
        <v>#VALUE!</v>
      </c>
      <c r="H35" s="237" t="e">
        <f>D35/(E35*$D$30)</f>
        <v>#VALUE!</v>
      </c>
      <c r="M35" s="83" t="str">
        <f>IF($E$9="","...",IF($E$9&lt;&gt;"Acreditat TECNIO","80%","100%"))</f>
        <v>...</v>
      </c>
      <c r="N35" s="84" t="str">
        <f>IF($E$9="","...",+M35*E35*$C$30)</f>
        <v>...</v>
      </c>
    </row>
    <row r="36" spans="1:115" s="1" customFormat="1" x14ac:dyDescent="0.35">
      <c r="A36" s="40"/>
      <c r="B36" s="19"/>
      <c r="C36" s="19"/>
      <c r="D36" s="32"/>
      <c r="E36" s="20"/>
      <c r="F36" s="236" t="e">
        <f t="shared" ref="F36:F37" si="0">C36/(E36*$C$30)</f>
        <v>#VALUE!</v>
      </c>
      <c r="H36" s="237" t="e">
        <f t="shared" ref="H36:H37" si="1">D36/(E36*$D$30)</f>
        <v>#VALUE!</v>
      </c>
      <c r="M36" s="83" t="str">
        <f t="shared" ref="M36:M37" si="2">IF($E$9="","...",IF($E$9&lt;&gt;"Acreditat TECNIO","80%","100%"))</f>
        <v>...</v>
      </c>
      <c r="N36" s="84" t="str">
        <f t="shared" ref="N36:N37" si="3">IF($E$9="","...",+M36*E36*$C$30)</f>
        <v>...</v>
      </c>
    </row>
    <row r="37" spans="1:115" s="1" customFormat="1" x14ac:dyDescent="0.35">
      <c r="A37" s="40"/>
      <c r="B37" s="19"/>
      <c r="C37" s="19"/>
      <c r="D37" s="32"/>
      <c r="E37" s="20"/>
      <c r="F37" s="236" t="e">
        <f t="shared" si="0"/>
        <v>#VALUE!</v>
      </c>
      <c r="H37" s="237" t="e">
        <f t="shared" si="1"/>
        <v>#VALUE!</v>
      </c>
      <c r="M37" s="83" t="str">
        <f t="shared" si="2"/>
        <v>...</v>
      </c>
      <c r="N37" s="84" t="str">
        <f t="shared" si="3"/>
        <v>...</v>
      </c>
    </row>
    <row r="38" spans="1:115" s="1" customFormat="1" x14ac:dyDescent="0.35">
      <c r="A38" s="40"/>
      <c r="B38" s="85"/>
      <c r="C38" s="85"/>
      <c r="D38" s="33"/>
      <c r="E38" s="86"/>
      <c r="F38" s="34"/>
      <c r="H38" s="34"/>
      <c r="M38" s="87"/>
      <c r="N38" s="88"/>
    </row>
    <row r="39" spans="1:115" s="1" customFormat="1" x14ac:dyDescent="0.35">
      <c r="A39" s="40"/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1:115" s="1" customFormat="1" x14ac:dyDescent="0.35">
      <c r="A40" s="40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115" s="1" customFormat="1" ht="15" thickBot="1" x14ac:dyDescent="0.4">
      <c r="A41" s="40"/>
      <c r="B41" s="42" t="s">
        <v>3</v>
      </c>
      <c r="C41" s="91"/>
      <c r="D41" s="91"/>
      <c r="E41" s="92"/>
      <c r="F41" s="93"/>
      <c r="G41" s="93"/>
      <c r="H41" s="94"/>
      <c r="I41" s="23"/>
      <c r="J41" s="23"/>
      <c r="K41" s="23"/>
      <c r="L41" s="23"/>
      <c r="M41" s="23"/>
      <c r="N41" s="23"/>
    </row>
    <row r="42" spans="1:115" s="1" customFormat="1" x14ac:dyDescent="0.35">
      <c r="A42" s="40"/>
      <c r="B42" s="95" t="s">
        <v>41</v>
      </c>
      <c r="C42" s="67"/>
      <c r="D42" s="67"/>
      <c r="E42" s="2"/>
      <c r="F42" s="77"/>
      <c r="G42" s="77"/>
      <c r="H42" s="96"/>
    </row>
    <row r="43" spans="1:115" s="1" customFormat="1" x14ac:dyDescent="0.35">
      <c r="A43" s="40"/>
      <c r="B43" s="95"/>
      <c r="C43" s="67"/>
      <c r="D43" s="67"/>
      <c r="E43" s="2"/>
      <c r="F43" s="77"/>
      <c r="G43" s="77"/>
      <c r="H43" s="96"/>
    </row>
    <row r="44" spans="1:115" s="49" customFormat="1" ht="30.75" customHeight="1" x14ac:dyDescent="0.35">
      <c r="A44" s="45"/>
      <c r="B44" s="46" t="s">
        <v>35</v>
      </c>
      <c r="C44" s="46" t="s">
        <v>0</v>
      </c>
      <c r="D44" s="47" t="s">
        <v>24</v>
      </c>
      <c r="E44" s="285" t="s">
        <v>18</v>
      </c>
      <c r="F44" s="286"/>
      <c r="G44" s="286"/>
      <c r="H44" s="287"/>
      <c r="I44" s="46" t="s">
        <v>26</v>
      </c>
      <c r="J44" s="47" t="s">
        <v>27</v>
      </c>
      <c r="K44" s="48" t="s">
        <v>20</v>
      </c>
      <c r="L44" s="48" t="s">
        <v>21</v>
      </c>
      <c r="M44" s="283" t="s">
        <v>108</v>
      </c>
      <c r="N44" s="284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</row>
    <row r="45" spans="1:115" x14ac:dyDescent="0.35">
      <c r="B45" s="3"/>
      <c r="C45" s="4"/>
      <c r="D45" s="50"/>
      <c r="E45" s="224"/>
      <c r="F45" s="189"/>
      <c r="G45" s="189"/>
      <c r="H45" s="190"/>
      <c r="I45" s="31"/>
      <c r="J45" s="52"/>
      <c r="K45" s="53">
        <f>IF(AND($E$9="Gran empresa",D45="Recerca"),Desplegables!$F$15,IF(AND($E$9="Gran empresa",D45="Desenvolupament"),Desplegables!$F$18,IF(AND($E$9="Mitjana empresa",D45="Recerca"),Desplegables!$F$14,IF(AND($E$9="Mitjana empresa",D45="Desenvolupament"),Desplegables!$F$17,IF(AND($E$9="Petita empresa",D45="Recerca"),Desplegables!$F$13,IF(AND($E$9="Petita empresa",D45="Desenvolupament"),Desplegables!$F$16,IF($E$9="Acreditat TECNIO",0,)))))))</f>
        <v>0</v>
      </c>
      <c r="L45" s="54">
        <f>+K45*J45</f>
        <v>0</v>
      </c>
      <c r="M45" s="281"/>
      <c r="N45" s="282"/>
    </row>
    <row r="46" spans="1:115" x14ac:dyDescent="0.35">
      <c r="B46" s="3"/>
      <c r="C46" s="4"/>
      <c r="D46" s="50"/>
      <c r="E46" s="224"/>
      <c r="F46" s="189"/>
      <c r="G46" s="189"/>
      <c r="H46" s="190"/>
      <c r="I46" s="31"/>
      <c r="J46" s="52"/>
      <c r="K46" s="53">
        <f>IF(AND($E$9="Gran empresa",D46="Recerca"),Desplegables!$F$15,IF(AND($E$9="Gran empresa",D46="Desenvolupament"),Desplegables!$F$18,IF(AND($E$9="Mitjana empresa",D46="Recerca"),Desplegables!$F$14,IF(AND($E$9="Mitjana empresa",D46="Desenvolupament"),Desplegables!$F$17,IF(AND($E$9="Petita empresa",D46="Recerca"),Desplegables!$F$13,IF(AND($E$9="Petita empresa",D46="Desenvolupament"),Desplegables!$F$16,IF($E$9="Acreditat TECNIO",0,)))))))</f>
        <v>0</v>
      </c>
      <c r="L46" s="54">
        <f>+K46*J46</f>
        <v>0</v>
      </c>
      <c r="M46" s="281"/>
      <c r="N46" s="282"/>
    </row>
    <row r="47" spans="1:115" s="1" customFormat="1" x14ac:dyDescent="0.35">
      <c r="A47" s="40"/>
      <c r="B47" s="3"/>
      <c r="C47" s="4"/>
      <c r="D47" s="50"/>
      <c r="E47" s="224"/>
      <c r="F47" s="189"/>
      <c r="G47" s="189"/>
      <c r="H47" s="190"/>
      <c r="I47" s="31"/>
      <c r="J47" s="52"/>
      <c r="K47" s="53">
        <f>IF(AND($E$9="Gran empresa",D47="Recerca"),Desplegables!$F$15,IF(AND($E$9="Gran empresa",D47="Desenvolupament"),Desplegables!$F$18,IF(AND($E$9="Mitjana empresa",D47="Recerca"),Desplegables!$F$14,IF(AND($E$9="Mitjana empresa",D47="Desenvolupament"),Desplegables!$F$17,IF(AND($E$9="Petita empresa",D47="Recerca"),Desplegables!$F$13,IF(AND($E$9="Petita empresa",D47="Desenvolupament"),Desplegables!$F$16,IF($E$9="Acreditat TECNIO",0,)))))))</f>
        <v>0</v>
      </c>
      <c r="L47" s="54">
        <f>+K47*J47</f>
        <v>0</v>
      </c>
      <c r="M47" s="281"/>
      <c r="N47" s="282"/>
    </row>
    <row r="48" spans="1:115" s="1" customFormat="1" x14ac:dyDescent="0.35">
      <c r="A48" s="40"/>
      <c r="B48" s="55"/>
      <c r="C48" s="56"/>
      <c r="D48" s="56"/>
      <c r="E48" s="33"/>
      <c r="F48" s="97"/>
      <c r="G48" s="98"/>
      <c r="H48" s="56"/>
      <c r="I48" s="58"/>
      <c r="J48" s="59"/>
      <c r="K48" s="143"/>
      <c r="L48" s="58"/>
      <c r="M48" s="196"/>
      <c r="N48" s="197"/>
    </row>
    <row r="49" spans="1:115" x14ac:dyDescent="0.35">
      <c r="A49"/>
      <c r="B49" s="61"/>
      <c r="C49" s="61"/>
      <c r="D49" s="61"/>
      <c r="E49" s="329" t="s">
        <v>4</v>
      </c>
      <c r="F49" s="329"/>
      <c r="G49" s="329"/>
      <c r="H49" s="330"/>
      <c r="I49" s="99">
        <f>SUM(I45:I48)</f>
        <v>0</v>
      </c>
      <c r="J49" s="99">
        <f>SUM(J45:J48)</f>
        <v>0</v>
      </c>
      <c r="K49" s="66">
        <f>IF(J49=0,0,L49/J49)</f>
        <v>0</v>
      </c>
      <c r="L49" s="63">
        <f>SUM(L45:L48)</f>
        <v>0</v>
      </c>
    </row>
    <row r="50" spans="1:115" s="1" customFormat="1" x14ac:dyDescent="0.35">
      <c r="A50" s="40"/>
      <c r="B50" s="100"/>
      <c r="C50" s="67"/>
      <c r="D50" s="67"/>
      <c r="E50" s="101"/>
      <c r="F50" s="101"/>
      <c r="G50" s="101"/>
      <c r="H50" s="101"/>
      <c r="I50" s="70" t="str">
        <f>IF(SUM($I$45:$I$48)&gt;$F$83/2,"NOTA: El conjunt  de les despeses de la partida de col·laboracions externes no podrà superar el 50% del total de la despesa ","")</f>
        <v/>
      </c>
      <c r="J50" s="71" t="str">
        <f>IF(SUM($J$45:$J$48)&gt;$F$83/2,"REVISIÓ límit 50% del pressupost en Col·laboracions Externes","")</f>
        <v/>
      </c>
      <c r="K50" s="71"/>
      <c r="L50" s="72"/>
    </row>
    <row r="51" spans="1:115" s="1" customFormat="1" x14ac:dyDescent="0.35">
      <c r="A51" s="40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1:115" s="1" customFormat="1" ht="15" thickBot="1" x14ac:dyDescent="0.4">
      <c r="A52" s="40"/>
      <c r="B52" s="42" t="s">
        <v>2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15" s="1" customFormat="1" x14ac:dyDescent="0.35">
      <c r="A53" s="40"/>
      <c r="B53" s="95" t="s">
        <v>112</v>
      </c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1:115" s="1" customFormat="1" x14ac:dyDescent="0.35">
      <c r="A54" s="40"/>
      <c r="B54" s="95"/>
      <c r="C54" s="67"/>
      <c r="D54" s="67"/>
      <c r="E54" s="2"/>
      <c r="F54" s="77"/>
      <c r="G54" s="77"/>
      <c r="H54" s="96"/>
    </row>
    <row r="55" spans="1:115" s="49" customFormat="1" ht="30.75" customHeight="1" x14ac:dyDescent="0.35">
      <c r="A55" s="45"/>
      <c r="B55" s="46" t="s">
        <v>35</v>
      </c>
      <c r="C55" s="46" t="s">
        <v>0</v>
      </c>
      <c r="D55" s="47" t="s">
        <v>24</v>
      </c>
      <c r="E55" s="285" t="s">
        <v>18</v>
      </c>
      <c r="F55" s="286"/>
      <c r="G55" s="286"/>
      <c r="H55" s="287"/>
      <c r="I55" s="46" t="s">
        <v>26</v>
      </c>
      <c r="J55" s="47" t="s">
        <v>27</v>
      </c>
      <c r="K55" s="104" t="s">
        <v>20</v>
      </c>
      <c r="L55" s="104" t="s">
        <v>21</v>
      </c>
      <c r="M55" s="283" t="s">
        <v>108</v>
      </c>
      <c r="N55" s="284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</row>
    <row r="56" spans="1:115" x14ac:dyDescent="0.35">
      <c r="B56" s="3"/>
      <c r="C56" s="4"/>
      <c r="D56" s="105"/>
      <c r="E56" s="209"/>
      <c r="F56" s="189"/>
      <c r="G56" s="189"/>
      <c r="H56" s="191"/>
      <c r="I56" s="31"/>
      <c r="J56" s="52"/>
      <c r="K56" s="53">
        <f>IF(AND($E$9="Gran empresa",D56="Recerca"),Desplegables!$F$15,IF(AND($E$9="Gran empresa",D56="Desenvolupament"),Desplegables!$F$18,IF(AND($E$9="Mitjana empresa",D56="Recerca"),Desplegables!$F$14,IF(AND($E$9="Mitjana empresa",D56="Desenvolupament"),Desplegables!$F$17,IF(AND($E$9="Petita empresa",D56="Recerca"),Desplegables!$F$13,IF(AND($E$9="Petita empresa",D56="Desenvolupament"),Desplegables!$F$16,IF(AND($E$9="Acreditat TECNIO"),Desplegables!$F$19,)))))))</f>
        <v>0</v>
      </c>
      <c r="L56" s="54">
        <f>+K56*J56</f>
        <v>0</v>
      </c>
      <c r="M56" s="281"/>
      <c r="N56" s="282"/>
    </row>
    <row r="57" spans="1:115" x14ac:dyDescent="0.35">
      <c r="B57" s="3"/>
      <c r="C57" s="4"/>
      <c r="D57" s="105"/>
      <c r="E57" s="209"/>
      <c r="F57" s="189"/>
      <c r="G57" s="189"/>
      <c r="H57" s="191"/>
      <c r="I57" s="31"/>
      <c r="J57" s="52"/>
      <c r="K57" s="53">
        <f>IF(AND($E$9="Gran empresa",D57="Recerca"),Desplegables!$F$15,IF(AND($E$9="Gran empresa",D57="Desenvolupament"),Desplegables!$F$18,IF(AND($E$9="Mitjana empresa",D57="Recerca"),Desplegables!$F$14,IF(AND($E$9="Mitjana empresa",D57="Desenvolupament"),Desplegables!$F$17,IF(AND($E$9="Petita empresa",D57="Recerca"),Desplegables!$F$13,IF(AND($E$9="Petita empresa",D57="Desenvolupament"),Desplegables!$F$16,IF(AND($E$9="Acreditat TECNIO"),Desplegables!$F$19,)))))))</f>
        <v>0</v>
      </c>
      <c r="L57" s="54">
        <f>+K57*J57</f>
        <v>0</v>
      </c>
      <c r="M57" s="281"/>
      <c r="N57" s="282"/>
    </row>
    <row r="58" spans="1:115" x14ac:dyDescent="0.35">
      <c r="B58" s="3"/>
      <c r="C58" s="4"/>
      <c r="D58" s="105"/>
      <c r="E58" s="209"/>
      <c r="F58" s="189"/>
      <c r="G58" s="189"/>
      <c r="H58" s="191"/>
      <c r="I58" s="31"/>
      <c r="J58" s="52"/>
      <c r="K58" s="53">
        <f>IF(AND($E$9="Gran empresa",D58="Recerca"),Desplegables!$F$15,IF(AND($E$9="Gran empresa",D58="Desenvolupament"),Desplegables!$F$18,IF(AND($E$9="Mitjana empresa",D58="Recerca"),Desplegables!$F$14,IF(AND($E$9="Mitjana empresa",D58="Desenvolupament"),Desplegables!$F$17,IF(AND($E$9="Petita empresa",D58="Recerca"),Desplegables!$F$13,IF(AND($E$9="Petita empresa",D58="Desenvolupament"),Desplegables!$F$16,IF(AND($E$9="Acreditat TECNIO"),Desplegables!$F$19,)))))))</f>
        <v>0</v>
      </c>
      <c r="L58" s="54">
        <f>+K58*J58</f>
        <v>0</v>
      </c>
      <c r="M58" s="281"/>
      <c r="N58" s="282"/>
    </row>
    <row r="59" spans="1:115" x14ac:dyDescent="0.35">
      <c r="B59" s="55"/>
      <c r="C59" s="56"/>
      <c r="D59" s="106"/>
      <c r="E59" s="33"/>
      <c r="F59" s="97"/>
      <c r="G59" s="97"/>
      <c r="H59" s="107"/>
      <c r="I59" s="58"/>
      <c r="J59" s="59"/>
      <c r="K59" s="143"/>
      <c r="L59" s="58"/>
      <c r="M59" s="196"/>
      <c r="N59" s="197"/>
    </row>
    <row r="60" spans="1:115" x14ac:dyDescent="0.35">
      <c r="B60" s="108"/>
      <c r="C60" s="108"/>
      <c r="D60" s="61"/>
      <c r="E60" s="328" t="s">
        <v>4</v>
      </c>
      <c r="F60" s="328"/>
      <c r="G60" s="328"/>
      <c r="H60" s="328"/>
      <c r="I60" s="109">
        <f>SUM(I56:I59)</f>
        <v>0</v>
      </c>
      <c r="J60" s="110">
        <f>SUM(J56:J59)</f>
        <v>0</v>
      </c>
      <c r="K60" s="66">
        <f>IF(J60=0,0,L60/J60)</f>
        <v>0</v>
      </c>
      <c r="L60" s="63">
        <f>SUM(L56:L59)</f>
        <v>0</v>
      </c>
    </row>
    <row r="61" spans="1:115" s="1" customFormat="1" x14ac:dyDescent="0.35">
      <c r="A61" s="40"/>
      <c r="B61" s="100"/>
      <c r="C61" s="67"/>
      <c r="D61" s="67"/>
      <c r="E61" s="101"/>
      <c r="F61" s="101"/>
      <c r="G61" s="101"/>
      <c r="H61" s="101"/>
      <c r="I61" s="70"/>
      <c r="J61" s="71"/>
      <c r="K61" s="71"/>
      <c r="L61" s="72"/>
    </row>
    <row r="62" spans="1:115" s="1" customFormat="1" x14ac:dyDescent="0.35">
      <c r="A62" s="40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</row>
    <row r="63" spans="1:115" s="1" customFormat="1" ht="15" thickBot="1" x14ac:dyDescent="0.4">
      <c r="A63" s="40"/>
      <c r="B63" s="42" t="s">
        <v>19</v>
      </c>
      <c r="C63" s="23"/>
      <c r="D63" s="23"/>
      <c r="E63" s="23"/>
      <c r="F63" s="23"/>
      <c r="G63" s="23"/>
      <c r="H63" s="111"/>
      <c r="I63" s="23"/>
      <c r="J63" s="23"/>
      <c r="K63" s="23"/>
      <c r="L63" s="23"/>
      <c r="M63" s="23"/>
      <c r="N63" s="23"/>
    </row>
    <row r="64" spans="1:115" s="1" customFormat="1" x14ac:dyDescent="0.35">
      <c r="A64" s="40"/>
      <c r="B64" s="112" t="s">
        <v>179</v>
      </c>
      <c r="H64" s="113"/>
    </row>
    <row r="65" spans="1:115" s="1" customFormat="1" x14ac:dyDescent="0.35">
      <c r="A65" s="40"/>
      <c r="B65" s="41"/>
      <c r="H65" s="113"/>
    </row>
    <row r="66" spans="1:115" s="49" customFormat="1" ht="30.75" customHeight="1" x14ac:dyDescent="0.35">
      <c r="A66" s="45"/>
      <c r="B66" s="10"/>
      <c r="C66" s="46" t="s">
        <v>0</v>
      </c>
      <c r="D66" s="47" t="s">
        <v>24</v>
      </c>
      <c r="E66" s="285" t="s">
        <v>18</v>
      </c>
      <c r="F66" s="286"/>
      <c r="G66" s="286"/>
      <c r="H66" s="287"/>
      <c r="I66" s="46" t="s">
        <v>26</v>
      </c>
      <c r="J66" s="47" t="s">
        <v>27</v>
      </c>
      <c r="K66" s="104" t="s">
        <v>20</v>
      </c>
      <c r="L66" s="104" t="s">
        <v>21</v>
      </c>
      <c r="M66" s="283" t="s">
        <v>108</v>
      </c>
      <c r="N66" s="28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</row>
    <row r="67" spans="1:115" ht="30" customHeight="1" x14ac:dyDescent="0.35">
      <c r="B67" s="1"/>
      <c r="C67" s="4" t="s">
        <v>29</v>
      </c>
      <c r="D67" s="114"/>
      <c r="E67" s="331" t="s">
        <v>258</v>
      </c>
      <c r="F67" s="332"/>
      <c r="G67" s="332"/>
      <c r="H67" s="333"/>
      <c r="I67" s="31"/>
      <c r="J67" s="52"/>
      <c r="K67" s="115">
        <f>IF(AND($E$9="Gran empresa",D67="Genèric"),Desplegables!$F$22,IF(AND($E$9="Mitjana empresa",D67="Genèric"),Desplegables!$F$22,IF(AND($E$9="Petita empresa",D67="Genèric"),Desplegables!$F$22,IF(AND($E$9="Acreditat TECNIO",D67="Genèric"),Desplegables!$F$22,))))</f>
        <v>0</v>
      </c>
      <c r="L67" s="116">
        <f>+J67*K67</f>
        <v>0</v>
      </c>
      <c r="M67" s="281"/>
      <c r="N67" s="282"/>
    </row>
    <row r="68" spans="1:115" x14ac:dyDescent="0.35">
      <c r="B68" s="1"/>
      <c r="C68" s="55"/>
      <c r="D68" s="106"/>
      <c r="E68" s="33"/>
      <c r="F68" s="97"/>
      <c r="G68" s="97"/>
      <c r="H68" s="107"/>
      <c r="I68" s="58"/>
      <c r="J68" s="117"/>
      <c r="K68" s="118"/>
      <c r="L68" s="119"/>
      <c r="M68" s="196"/>
      <c r="N68" s="197"/>
    </row>
    <row r="69" spans="1:115" x14ac:dyDescent="0.35">
      <c r="B69" s="100"/>
      <c r="C69" s="108"/>
      <c r="D69" s="108"/>
      <c r="E69" s="329" t="s">
        <v>4</v>
      </c>
      <c r="F69" s="329"/>
      <c r="G69" s="329"/>
      <c r="H69" s="330"/>
      <c r="I69" s="99">
        <f>SUM(I67:I68)</f>
        <v>0</v>
      </c>
      <c r="J69" s="120">
        <f>SUM(J67:J68)</f>
        <v>0</v>
      </c>
      <c r="K69" s="121">
        <f>IF(J69=0,0,L69/J69)</f>
        <v>0</v>
      </c>
      <c r="L69" s="122">
        <f>SUM(L67:L68)</f>
        <v>0</v>
      </c>
    </row>
    <row r="70" spans="1:115" s="1" customFormat="1" x14ac:dyDescent="0.35">
      <c r="A70" s="40"/>
      <c r="I70" s="1" t="str">
        <f>IF(SUM(I67:I68)&gt;3000,"NOTA: Es permet un import màxim de 1.500 euros","")</f>
        <v/>
      </c>
      <c r="J70" s="1" t="str">
        <f>IF(SUM(J67:J68)&gt;3000,"NOTA: Es permet un import màxim de 1.500 euros","")</f>
        <v/>
      </c>
      <c r="L70" s="123"/>
    </row>
    <row r="71" spans="1:115" x14ac:dyDescent="0.35">
      <c r="B71" s="1"/>
      <c r="C71" s="1"/>
      <c r="D71" s="1"/>
      <c r="E71" s="1"/>
      <c r="F71" s="1"/>
      <c r="G71" s="1"/>
      <c r="H71" s="113"/>
      <c r="I71" s="1"/>
      <c r="J71" s="1"/>
      <c r="K71" s="1"/>
      <c r="L71" s="123"/>
    </row>
    <row r="72" spans="1:115" ht="15" thickBot="1" x14ac:dyDescent="0.4">
      <c r="B72" s="124"/>
      <c r="C72" s="125" t="s">
        <v>5</v>
      </c>
      <c r="D72" s="125"/>
      <c r="E72" s="126"/>
      <c r="F72" s="127"/>
      <c r="G72" s="127"/>
      <c r="H72" s="126"/>
      <c r="I72" s="23"/>
      <c r="J72" s="23"/>
      <c r="K72" s="23"/>
      <c r="L72" s="128"/>
      <c r="M72" s="23"/>
    </row>
    <row r="73" spans="1:115" s="49" customFormat="1" ht="30.75" customHeight="1" thickBot="1" x14ac:dyDescent="0.4">
      <c r="A73" s="45"/>
      <c r="B73" s="10"/>
      <c r="C73" s="10"/>
      <c r="D73" s="10"/>
      <c r="E73" s="10"/>
      <c r="F73" s="324" t="s">
        <v>26</v>
      </c>
      <c r="G73" s="325"/>
      <c r="H73" s="325"/>
      <c r="I73" s="326"/>
      <c r="J73" s="335" t="s">
        <v>27</v>
      </c>
      <c r="K73" s="335"/>
      <c r="L73" s="335"/>
      <c r="M73" s="129" t="s">
        <v>21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</row>
    <row r="74" spans="1:115" x14ac:dyDescent="0.35">
      <c r="B74" s="1"/>
      <c r="C74" s="288" t="s">
        <v>7</v>
      </c>
      <c r="D74" s="289"/>
      <c r="E74" s="130" t="s">
        <v>1</v>
      </c>
      <c r="F74" s="294">
        <f>+SUMIFS($I$23:$I$26,$C$23:$C$26,$C$74)</f>
        <v>0</v>
      </c>
      <c r="G74" s="294"/>
      <c r="H74" s="294"/>
      <c r="I74" s="327">
        <f>+SUM($F$74:$F$77)</f>
        <v>0</v>
      </c>
      <c r="J74" s="131">
        <f>+SUMIFS($J$23:$J$26,$D$23:$D$26,$C$74)</f>
        <v>0</v>
      </c>
      <c r="K74" s="336">
        <f>+SUM($J$74:$J$77)</f>
        <v>0</v>
      </c>
      <c r="L74" s="336"/>
      <c r="M74" s="132">
        <f>+SUMIFS(L23:L26,D23:D26,C74)</f>
        <v>0</v>
      </c>
    </row>
    <row r="75" spans="1:115" x14ac:dyDescent="0.35">
      <c r="B75" s="1"/>
      <c r="C75" s="290"/>
      <c r="D75" s="291"/>
      <c r="E75" s="130" t="s">
        <v>3</v>
      </c>
      <c r="F75" s="294">
        <f>+SUMIFS($I$45:$I$48,$C$45:$C$48,$C$74)</f>
        <v>0</v>
      </c>
      <c r="G75" s="294"/>
      <c r="H75" s="294"/>
      <c r="I75" s="295"/>
      <c r="J75" s="133">
        <f>+SUMIFS($J$45:$J$48,$D$45:$D$48,$C$74)</f>
        <v>0</v>
      </c>
      <c r="K75" s="337"/>
      <c r="L75" s="337"/>
      <c r="M75" s="134">
        <f>+SUMIFS(L45:L48,D45:D48,C74)</f>
        <v>0</v>
      </c>
    </row>
    <row r="76" spans="1:115" x14ac:dyDescent="0.35">
      <c r="B76" s="1"/>
      <c r="C76" s="290"/>
      <c r="D76" s="291"/>
      <c r="E76" s="130" t="s">
        <v>2</v>
      </c>
      <c r="F76" s="294">
        <f>+SUMIFS($I$56:$I$59,$C$56:$C$59,$C$74)</f>
        <v>0</v>
      </c>
      <c r="G76" s="294"/>
      <c r="H76" s="294"/>
      <c r="I76" s="295"/>
      <c r="J76" s="133">
        <f>+SUMIFS($J$56:$J$59,$D$56:$D$59,$C$74)</f>
        <v>0</v>
      </c>
      <c r="K76" s="337"/>
      <c r="L76" s="337"/>
      <c r="M76" s="134">
        <f>+SUMIFS(L56:L59,D56:D59,C74)</f>
        <v>0</v>
      </c>
    </row>
    <row r="77" spans="1:115" x14ac:dyDescent="0.35">
      <c r="B77" s="1"/>
      <c r="C77" s="292"/>
      <c r="D77" s="293"/>
      <c r="E77" s="130" t="s">
        <v>14</v>
      </c>
      <c r="F77" s="294">
        <f>+F74*Desplegables!$E$24</f>
        <v>0</v>
      </c>
      <c r="G77" s="294"/>
      <c r="H77" s="294"/>
      <c r="I77" s="295"/>
      <c r="J77" s="133">
        <f>+J74*Desplegables!$E$24</f>
        <v>0</v>
      </c>
      <c r="K77" s="337"/>
      <c r="L77" s="337"/>
      <c r="M77" s="134">
        <f>+M74*Desplegables!$E$24</f>
        <v>0</v>
      </c>
    </row>
    <row r="78" spans="1:115" x14ac:dyDescent="0.35">
      <c r="B78" s="1"/>
      <c r="C78" s="288" t="s">
        <v>6</v>
      </c>
      <c r="D78" s="289"/>
      <c r="E78" s="130" t="s">
        <v>1</v>
      </c>
      <c r="F78" s="294">
        <f>+SUMIFS($I$23:$I$26,$C$23:$C$26,$C$78)</f>
        <v>0</v>
      </c>
      <c r="G78" s="294"/>
      <c r="H78" s="294"/>
      <c r="I78" s="295">
        <f>+SUM($F$78:$F$81)</f>
        <v>0</v>
      </c>
      <c r="J78" s="133">
        <f>+SUMIFS($J$23:$J$26,$D$23:$D$26,$C$78)</f>
        <v>0</v>
      </c>
      <c r="K78" s="337">
        <f>+SUM($J$78:$J$81)</f>
        <v>0</v>
      </c>
      <c r="L78" s="337"/>
      <c r="M78" s="134">
        <f>+SUMIFS(L23:L26,D23:D26,C78)</f>
        <v>0</v>
      </c>
    </row>
    <row r="79" spans="1:115" x14ac:dyDescent="0.35">
      <c r="B79" s="1"/>
      <c r="C79" s="290"/>
      <c r="D79" s="291"/>
      <c r="E79" s="130" t="s">
        <v>3</v>
      </c>
      <c r="F79" s="294">
        <f>+SUMIFS($I$45:$I$48,$C$45:$C$48,$C$78)</f>
        <v>0</v>
      </c>
      <c r="G79" s="294"/>
      <c r="H79" s="294"/>
      <c r="I79" s="295"/>
      <c r="J79" s="133">
        <f>+SUMIFS($J$45:$J$48,$D$45:$D$48,$C$78)</f>
        <v>0</v>
      </c>
      <c r="K79" s="337"/>
      <c r="L79" s="337"/>
      <c r="M79" s="134">
        <f>+SUMIFS(L45:L48,D45:D48,C78)</f>
        <v>0</v>
      </c>
    </row>
    <row r="80" spans="1:115" s="1" customFormat="1" x14ac:dyDescent="0.35">
      <c r="A80" s="40"/>
      <c r="C80" s="290"/>
      <c r="D80" s="291"/>
      <c r="E80" s="130" t="s">
        <v>2</v>
      </c>
      <c r="F80" s="294">
        <f>+SUMIFS($I$56:$I$59,$C$56:$C$59,$C$78)</f>
        <v>0</v>
      </c>
      <c r="G80" s="294"/>
      <c r="H80" s="294"/>
      <c r="I80" s="295"/>
      <c r="J80" s="133">
        <f>+SUMIFS($J$56:$J$59,$D$56:$D$59,$C$78)</f>
        <v>0</v>
      </c>
      <c r="K80" s="337"/>
      <c r="L80" s="337"/>
      <c r="M80" s="134">
        <f>+SUMIFS(L56:L59,D56:D59,C78)</f>
        <v>0</v>
      </c>
    </row>
    <row r="81" spans="1:13" s="1" customFormat="1" x14ac:dyDescent="0.35">
      <c r="A81" s="40"/>
      <c r="C81" s="292"/>
      <c r="D81" s="293"/>
      <c r="E81" s="130" t="s">
        <v>14</v>
      </c>
      <c r="F81" s="294">
        <f>+F78*Desplegables!$E$24</f>
        <v>0</v>
      </c>
      <c r="G81" s="294"/>
      <c r="H81" s="294"/>
      <c r="I81" s="295"/>
      <c r="J81" s="133">
        <f>+J78*Desplegables!$E$24</f>
        <v>0</v>
      </c>
      <c r="K81" s="337"/>
      <c r="L81" s="337"/>
      <c r="M81" s="134">
        <f>+M78*Desplegables!$E$24</f>
        <v>0</v>
      </c>
    </row>
    <row r="82" spans="1:13" s="1" customFormat="1" ht="15" thickBot="1" x14ac:dyDescent="0.4">
      <c r="A82" s="40"/>
      <c r="C82" s="296" t="s">
        <v>29</v>
      </c>
      <c r="D82" s="297"/>
      <c r="E82" s="135" t="s">
        <v>30</v>
      </c>
      <c r="F82" s="298">
        <f>+SUMIFS($I$67:$I$68,$C$67:$C$68,$C$82)</f>
        <v>0</v>
      </c>
      <c r="G82" s="298"/>
      <c r="H82" s="298"/>
      <c r="I82" s="136">
        <f>$F$82</f>
        <v>0</v>
      </c>
      <c r="J82" s="137">
        <f>+SUMIFS($J$67:$J$68,$D$67:$D$68,$C$82)</f>
        <v>0</v>
      </c>
      <c r="K82" s="338">
        <f>$J$82</f>
        <v>0</v>
      </c>
      <c r="L82" s="339"/>
      <c r="M82" s="138">
        <f>+SUM(L67:L68)</f>
        <v>0</v>
      </c>
    </row>
    <row r="83" spans="1:13" s="1" customFormat="1" ht="15.5" x14ac:dyDescent="0.35">
      <c r="A83" s="40"/>
      <c r="E83" s="139" t="s">
        <v>40</v>
      </c>
      <c r="F83" s="299">
        <f>SUM($F$74:$F$82)</f>
        <v>0</v>
      </c>
      <c r="G83" s="300"/>
      <c r="H83" s="300"/>
      <c r="I83" s="301"/>
      <c r="J83" s="340">
        <f>SUM($K$74:$K$82)</f>
        <v>0</v>
      </c>
      <c r="K83" s="341"/>
      <c r="L83" s="341"/>
      <c r="M83" s="140">
        <f>IF(AND($E$9="Acreditat TECNIO",SUM(M74:M82)&gt;Desplegables!H22),Desplegables!H22,IF(AND(E9&gt;"Acreditat TECNIO",SUM(M74:M82)&gt;Desplegables!H19),Desplegables!H19,SUM(M74:M82)))</f>
        <v>0</v>
      </c>
    </row>
    <row r="84" spans="1:13" s="1" customFormat="1" ht="15.5" x14ac:dyDescent="0.35">
      <c r="A84" s="40"/>
      <c r="E84" s="139"/>
      <c r="F84" s="306"/>
      <c r="G84" s="306"/>
      <c r="H84" s="306"/>
      <c r="I84" s="306"/>
      <c r="J84" s="334"/>
      <c r="K84" s="334"/>
      <c r="L84" s="334"/>
      <c r="M84" s="141" t="str">
        <f>IF(OR($M$83=100000,$M$83=250000),"NOTA: Ajut limitat per superar màxim establert","")</f>
        <v/>
      </c>
    </row>
    <row r="85" spans="1:13" s="1" customFormat="1" x14ac:dyDescent="0.35">
      <c r="A85" s="40"/>
    </row>
    <row r="86" spans="1:13" s="1" customFormat="1" x14ac:dyDescent="0.35">
      <c r="A86" s="40"/>
    </row>
    <row r="87" spans="1:13" s="1" customFormat="1" x14ac:dyDescent="0.35">
      <c r="A87" s="40"/>
      <c r="C87" s="142" t="s">
        <v>107</v>
      </c>
      <c r="D87" s="25"/>
      <c r="E87" s="25"/>
      <c r="F87" s="25"/>
      <c r="G87" s="25"/>
      <c r="H87" s="25"/>
      <c r="I87" s="25"/>
    </row>
    <row r="88" spans="1:13" s="1" customFormat="1" x14ac:dyDescent="0.35">
      <c r="A88" s="40"/>
    </row>
    <row r="89" spans="1:13" s="1" customFormat="1" ht="15" thickBot="1" x14ac:dyDescent="0.4">
      <c r="A89" s="40"/>
      <c r="C89" s="302" t="s">
        <v>126</v>
      </c>
      <c r="D89" s="302"/>
      <c r="E89" s="302"/>
      <c r="F89" s="302" t="s">
        <v>83</v>
      </c>
      <c r="G89" s="302"/>
      <c r="H89" s="302"/>
      <c r="I89" s="302"/>
    </row>
    <row r="90" spans="1:13" s="1" customFormat="1" ht="15.5" x14ac:dyDescent="0.35">
      <c r="A90" s="40"/>
      <c r="C90" s="303">
        <f>IF(AND($E$8="Gran empresa",$C$74="Recerca"),$I$74,IF(AND($E$8="Mitjana empresa",$C$74="Recerca"),$I$74,IF(AND($E$8="Petita empresa",$C$74="Recerca"),$I$74,IF($E$8="Acreditat TECNIO",0,))))</f>
        <v>0</v>
      </c>
      <c r="D90" s="303"/>
      <c r="E90" s="303"/>
      <c r="F90" s="303">
        <f>IF(AND($E$8="Gran empresa",$C$78="Desenvolupament"),$I$78,IF(AND($E$8="Mitjana empresa",$C$78="Desenvolupament"),$I$78,IF(AND($E$8="Petita empresa",$C$78="Desenvolupament"),$I$78,IF($E$8="Acreditat TECNIO",0,))))</f>
        <v>0</v>
      </c>
      <c r="G90" s="304"/>
      <c r="H90" s="304"/>
      <c r="I90" s="304"/>
    </row>
    <row r="91" spans="1:13" s="1" customFormat="1" ht="15" thickBot="1" x14ac:dyDescent="0.4">
      <c r="A91" s="40"/>
      <c r="C91" s="302" t="s">
        <v>89</v>
      </c>
      <c r="D91" s="302"/>
      <c r="E91" s="302"/>
      <c r="F91" s="302" t="s">
        <v>82</v>
      </c>
      <c r="G91" s="302"/>
      <c r="H91" s="302"/>
      <c r="I91" s="302"/>
    </row>
    <row r="92" spans="1:13" s="1" customFormat="1" ht="15.5" x14ac:dyDescent="0.35">
      <c r="A92" s="40"/>
      <c r="C92" s="305">
        <f>IF($C$82="Genèric",$I$82)</f>
        <v>0</v>
      </c>
      <c r="D92" s="305"/>
      <c r="E92" s="305"/>
      <c r="F92" s="303">
        <f>IF($E$8="Acreditat TECNIO",SUM($I$74+$I$78),0)</f>
        <v>0</v>
      </c>
      <c r="G92" s="304"/>
      <c r="H92" s="304"/>
      <c r="I92" s="304"/>
    </row>
    <row r="93" spans="1:13" s="1" customFormat="1" ht="15" thickBot="1" x14ac:dyDescent="0.4">
      <c r="A93" s="40"/>
      <c r="F93" s="302" t="s">
        <v>81</v>
      </c>
      <c r="G93" s="302"/>
      <c r="H93" s="302"/>
      <c r="I93" s="302"/>
    </row>
    <row r="94" spans="1:13" s="1" customFormat="1" ht="15.5" x14ac:dyDescent="0.35">
      <c r="A94" s="40"/>
      <c r="F94" s="303">
        <f>$F$83</f>
        <v>0</v>
      </c>
      <c r="G94" s="304"/>
      <c r="H94" s="304"/>
      <c r="I94" s="304"/>
    </row>
    <row r="95" spans="1:13" s="1" customFormat="1" x14ac:dyDescent="0.35">
      <c r="A95" s="40"/>
    </row>
    <row r="96" spans="1:13" s="1" customFormat="1" x14ac:dyDescent="0.35">
      <c r="A96" s="40"/>
    </row>
    <row r="97" spans="1:1" s="1" customFormat="1" x14ac:dyDescent="0.35">
      <c r="A97" s="40"/>
    </row>
    <row r="98" spans="1:1" s="1" customFormat="1" x14ac:dyDescent="0.35">
      <c r="A98" s="40"/>
    </row>
    <row r="99" spans="1:1" s="1" customFormat="1" x14ac:dyDescent="0.35">
      <c r="A99" s="40"/>
    </row>
    <row r="100" spans="1:1" s="1" customFormat="1" x14ac:dyDescent="0.35">
      <c r="A100" s="40"/>
    </row>
    <row r="101" spans="1:1" s="1" customFormat="1" x14ac:dyDescent="0.35">
      <c r="A101" s="40"/>
    </row>
    <row r="102" spans="1:1" s="1" customFormat="1" x14ac:dyDescent="0.35">
      <c r="A102" s="40"/>
    </row>
    <row r="103" spans="1:1" s="1" customFormat="1" x14ac:dyDescent="0.35">
      <c r="A103" s="40"/>
    </row>
    <row r="104" spans="1:1" s="1" customFormat="1" x14ac:dyDescent="0.35">
      <c r="A104" s="40"/>
    </row>
    <row r="105" spans="1:1" s="1" customFormat="1" x14ac:dyDescent="0.35">
      <c r="A105" s="40"/>
    </row>
    <row r="106" spans="1:1" s="1" customFormat="1" x14ac:dyDescent="0.35">
      <c r="A106" s="40"/>
    </row>
    <row r="107" spans="1:1" s="1" customFormat="1" x14ac:dyDescent="0.35">
      <c r="A107" s="40"/>
    </row>
    <row r="108" spans="1:1" s="1" customFormat="1" x14ac:dyDescent="0.35">
      <c r="A108" s="40"/>
    </row>
    <row r="109" spans="1:1" s="1" customFormat="1" x14ac:dyDescent="0.35">
      <c r="A109" s="40"/>
    </row>
    <row r="110" spans="1:1" s="1" customFormat="1" x14ac:dyDescent="0.35">
      <c r="A110" s="40"/>
    </row>
    <row r="111" spans="1:1" s="1" customFormat="1" x14ac:dyDescent="0.35">
      <c r="A111" s="40"/>
    </row>
    <row r="112" spans="1:1" s="1" customFormat="1" x14ac:dyDescent="0.35">
      <c r="A112" s="40"/>
    </row>
    <row r="113" spans="1:1" s="1" customFormat="1" x14ac:dyDescent="0.35">
      <c r="A113" s="40"/>
    </row>
    <row r="114" spans="1:1" s="1" customFormat="1" x14ac:dyDescent="0.35">
      <c r="A114" s="40"/>
    </row>
    <row r="115" spans="1:1" s="1" customFormat="1" x14ac:dyDescent="0.35">
      <c r="A115" s="40"/>
    </row>
    <row r="116" spans="1:1" s="1" customFormat="1" x14ac:dyDescent="0.35">
      <c r="A116" s="40"/>
    </row>
    <row r="117" spans="1:1" s="1" customFormat="1" x14ac:dyDescent="0.35">
      <c r="A117" s="40"/>
    </row>
    <row r="118" spans="1:1" s="1" customFormat="1" x14ac:dyDescent="0.35">
      <c r="A118" s="40"/>
    </row>
    <row r="119" spans="1:1" s="1" customFormat="1" x14ac:dyDescent="0.35">
      <c r="A119" s="40"/>
    </row>
    <row r="120" spans="1:1" s="1" customFormat="1" x14ac:dyDescent="0.35">
      <c r="A120" s="40"/>
    </row>
    <row r="121" spans="1:1" s="1" customFormat="1" x14ac:dyDescent="0.35">
      <c r="A121" s="40"/>
    </row>
    <row r="122" spans="1:1" s="1" customFormat="1" x14ac:dyDescent="0.35">
      <c r="A122" s="40"/>
    </row>
    <row r="123" spans="1:1" s="1" customFormat="1" x14ac:dyDescent="0.35">
      <c r="A123" s="40"/>
    </row>
    <row r="124" spans="1:1" s="1" customFormat="1" x14ac:dyDescent="0.35">
      <c r="A124" s="40"/>
    </row>
    <row r="125" spans="1:1" s="1" customFormat="1" x14ac:dyDescent="0.35">
      <c r="A125" s="40"/>
    </row>
    <row r="126" spans="1:1" s="1" customFormat="1" x14ac:dyDescent="0.35">
      <c r="A126" s="40"/>
    </row>
    <row r="127" spans="1:1" s="1" customFormat="1" x14ac:dyDescent="0.35">
      <c r="A127" s="40"/>
    </row>
    <row r="128" spans="1:1" s="1" customFormat="1" x14ac:dyDescent="0.35">
      <c r="A128" s="40"/>
    </row>
    <row r="129" spans="1:1" s="1" customFormat="1" x14ac:dyDescent="0.35">
      <c r="A129" s="40"/>
    </row>
    <row r="130" spans="1:1" s="1" customFormat="1" x14ac:dyDescent="0.35">
      <c r="A130" s="40"/>
    </row>
    <row r="131" spans="1:1" s="1" customFormat="1" x14ac:dyDescent="0.35">
      <c r="A131" s="40"/>
    </row>
    <row r="132" spans="1:1" s="1" customFormat="1" x14ac:dyDescent="0.35">
      <c r="A132" s="40"/>
    </row>
    <row r="133" spans="1:1" s="1" customFormat="1" x14ac:dyDescent="0.35">
      <c r="A133" s="40"/>
    </row>
    <row r="134" spans="1:1" s="1" customFormat="1" x14ac:dyDescent="0.35">
      <c r="A134" s="40"/>
    </row>
    <row r="135" spans="1:1" s="1" customFormat="1" x14ac:dyDescent="0.35">
      <c r="A135" s="40"/>
    </row>
    <row r="136" spans="1:1" s="1" customFormat="1" x14ac:dyDescent="0.35">
      <c r="A136" s="40"/>
    </row>
    <row r="137" spans="1:1" s="1" customFormat="1" x14ac:dyDescent="0.35">
      <c r="A137" s="40"/>
    </row>
    <row r="138" spans="1:1" s="1" customFormat="1" x14ac:dyDescent="0.35">
      <c r="A138" s="40"/>
    </row>
    <row r="139" spans="1:1" s="1" customFormat="1" x14ac:dyDescent="0.35">
      <c r="A139" s="40"/>
    </row>
    <row r="140" spans="1:1" s="1" customFormat="1" x14ac:dyDescent="0.35">
      <c r="A140" s="40"/>
    </row>
    <row r="141" spans="1:1" s="1" customFormat="1" x14ac:dyDescent="0.35">
      <c r="A141" s="40"/>
    </row>
    <row r="142" spans="1:1" s="1" customFormat="1" x14ac:dyDescent="0.35">
      <c r="A142" s="40"/>
    </row>
    <row r="143" spans="1:1" s="1" customFormat="1" x14ac:dyDescent="0.35">
      <c r="A143" s="40"/>
    </row>
    <row r="144" spans="1:1" s="1" customFormat="1" x14ac:dyDescent="0.35">
      <c r="A144" s="40"/>
    </row>
    <row r="145" spans="1:1" s="1" customFormat="1" x14ac:dyDescent="0.35">
      <c r="A145" s="40"/>
    </row>
    <row r="146" spans="1:1" s="1" customFormat="1" x14ac:dyDescent="0.35">
      <c r="A146" s="40"/>
    </row>
    <row r="147" spans="1:1" s="1" customFormat="1" x14ac:dyDescent="0.35">
      <c r="A147" s="40"/>
    </row>
    <row r="148" spans="1:1" s="1" customFormat="1" x14ac:dyDescent="0.35">
      <c r="A148" s="40"/>
    </row>
    <row r="149" spans="1:1" s="1" customFormat="1" x14ac:dyDescent="0.35">
      <c r="A149" s="40"/>
    </row>
    <row r="150" spans="1:1" s="1" customFormat="1" x14ac:dyDescent="0.35">
      <c r="A150" s="40"/>
    </row>
    <row r="151" spans="1:1" s="1" customFormat="1" x14ac:dyDescent="0.35">
      <c r="A151" s="40"/>
    </row>
    <row r="152" spans="1:1" s="1" customFormat="1" x14ac:dyDescent="0.35">
      <c r="A152" s="40"/>
    </row>
    <row r="153" spans="1:1" s="1" customFormat="1" x14ac:dyDescent="0.35">
      <c r="A153" s="40"/>
    </row>
    <row r="154" spans="1:1" s="1" customFormat="1" x14ac:dyDescent="0.35">
      <c r="A154" s="40"/>
    </row>
    <row r="155" spans="1:1" s="1" customFormat="1" x14ac:dyDescent="0.35">
      <c r="A155" s="40"/>
    </row>
    <row r="156" spans="1:1" s="1" customFormat="1" x14ac:dyDescent="0.35">
      <c r="A156" s="40"/>
    </row>
    <row r="157" spans="1:1" s="1" customFormat="1" x14ac:dyDescent="0.35">
      <c r="A157" s="40"/>
    </row>
    <row r="158" spans="1:1" s="1" customFormat="1" x14ac:dyDescent="0.35">
      <c r="A158" s="40"/>
    </row>
    <row r="159" spans="1:1" s="1" customFormat="1" x14ac:dyDescent="0.35">
      <c r="A159" s="40"/>
    </row>
    <row r="160" spans="1:1" s="1" customFormat="1" x14ac:dyDescent="0.35">
      <c r="A160" s="40"/>
    </row>
    <row r="161" spans="1:1" s="1" customFormat="1" x14ac:dyDescent="0.35">
      <c r="A161" s="40"/>
    </row>
    <row r="162" spans="1:1" s="1" customFormat="1" x14ac:dyDescent="0.35">
      <c r="A162" s="40"/>
    </row>
    <row r="163" spans="1:1" s="1" customFormat="1" x14ac:dyDescent="0.35">
      <c r="A163" s="40"/>
    </row>
    <row r="164" spans="1:1" s="1" customFormat="1" x14ac:dyDescent="0.35">
      <c r="A164" s="40"/>
    </row>
    <row r="165" spans="1:1" s="1" customFormat="1" x14ac:dyDescent="0.35">
      <c r="A165" s="40"/>
    </row>
    <row r="166" spans="1:1" s="1" customFormat="1" x14ac:dyDescent="0.35">
      <c r="A166" s="40"/>
    </row>
    <row r="167" spans="1:1" s="1" customFormat="1" x14ac:dyDescent="0.35">
      <c r="A167" s="40"/>
    </row>
    <row r="168" spans="1:1" s="1" customFormat="1" x14ac:dyDescent="0.35">
      <c r="A168" s="40"/>
    </row>
    <row r="169" spans="1:1" s="1" customFormat="1" x14ac:dyDescent="0.35">
      <c r="A169" s="40"/>
    </row>
    <row r="170" spans="1:1" s="1" customFormat="1" x14ac:dyDescent="0.35">
      <c r="A170" s="40"/>
    </row>
    <row r="171" spans="1:1" s="1" customFormat="1" x14ac:dyDescent="0.35">
      <c r="A171" s="40"/>
    </row>
    <row r="172" spans="1:1" s="1" customFormat="1" x14ac:dyDescent="0.35">
      <c r="A172" s="40"/>
    </row>
    <row r="173" spans="1:1" s="1" customFormat="1" x14ac:dyDescent="0.35">
      <c r="A173" s="40"/>
    </row>
    <row r="174" spans="1:1" s="1" customFormat="1" x14ac:dyDescent="0.35">
      <c r="A174" s="40"/>
    </row>
    <row r="175" spans="1:1" s="1" customFormat="1" x14ac:dyDescent="0.35">
      <c r="A175" s="40"/>
    </row>
    <row r="176" spans="1:1" s="1" customFormat="1" x14ac:dyDescent="0.35">
      <c r="A176" s="40"/>
    </row>
    <row r="177" spans="1:1" s="1" customFormat="1" x14ac:dyDescent="0.35">
      <c r="A177" s="40"/>
    </row>
    <row r="178" spans="1:1" s="1" customFormat="1" x14ac:dyDescent="0.35">
      <c r="A178" s="40"/>
    </row>
    <row r="179" spans="1:1" s="1" customFormat="1" x14ac:dyDescent="0.35">
      <c r="A179" s="40"/>
    </row>
    <row r="180" spans="1:1" s="1" customFormat="1" x14ac:dyDescent="0.35">
      <c r="A180" s="40"/>
    </row>
    <row r="181" spans="1:1" s="1" customFormat="1" x14ac:dyDescent="0.35">
      <c r="A181" s="40"/>
    </row>
    <row r="182" spans="1:1" s="1" customFormat="1" x14ac:dyDescent="0.35">
      <c r="A182" s="40"/>
    </row>
    <row r="183" spans="1:1" s="1" customFormat="1" x14ac:dyDescent="0.35">
      <c r="A183" s="40"/>
    </row>
    <row r="184" spans="1:1" s="1" customFormat="1" x14ac:dyDescent="0.35">
      <c r="A184" s="40"/>
    </row>
    <row r="185" spans="1:1" s="1" customFormat="1" x14ac:dyDescent="0.35">
      <c r="A185" s="40"/>
    </row>
    <row r="186" spans="1:1" s="1" customFormat="1" x14ac:dyDescent="0.35">
      <c r="A186" s="40"/>
    </row>
    <row r="187" spans="1:1" s="1" customFormat="1" x14ac:dyDescent="0.35">
      <c r="A187" s="40"/>
    </row>
    <row r="188" spans="1:1" s="1" customFormat="1" x14ac:dyDescent="0.35">
      <c r="A188" s="40"/>
    </row>
    <row r="189" spans="1:1" s="1" customFormat="1" x14ac:dyDescent="0.35">
      <c r="A189" s="40"/>
    </row>
    <row r="190" spans="1:1" s="1" customFormat="1" x14ac:dyDescent="0.35">
      <c r="A190" s="40"/>
    </row>
    <row r="191" spans="1:1" s="1" customFormat="1" x14ac:dyDescent="0.35">
      <c r="A191" s="40"/>
    </row>
    <row r="192" spans="1:1" s="1" customFormat="1" x14ac:dyDescent="0.35">
      <c r="A192" s="40"/>
    </row>
    <row r="193" spans="1:1" s="1" customFormat="1" x14ac:dyDescent="0.35">
      <c r="A193" s="40"/>
    </row>
    <row r="194" spans="1:1" s="1" customFormat="1" x14ac:dyDescent="0.35">
      <c r="A194" s="40"/>
    </row>
    <row r="195" spans="1:1" s="1" customFormat="1" x14ac:dyDescent="0.35">
      <c r="A195" s="40"/>
    </row>
    <row r="196" spans="1:1" s="1" customFormat="1" x14ac:dyDescent="0.35">
      <c r="A196" s="40"/>
    </row>
    <row r="197" spans="1:1" s="1" customFormat="1" x14ac:dyDescent="0.35">
      <c r="A197" s="40"/>
    </row>
    <row r="198" spans="1:1" s="1" customFormat="1" x14ac:dyDescent="0.35">
      <c r="A198" s="40"/>
    </row>
    <row r="199" spans="1:1" s="1" customFormat="1" x14ac:dyDescent="0.35">
      <c r="A199" s="40"/>
    </row>
    <row r="200" spans="1:1" s="1" customFormat="1" x14ac:dyDescent="0.35">
      <c r="A200" s="40"/>
    </row>
    <row r="201" spans="1:1" s="1" customFormat="1" x14ac:dyDescent="0.35">
      <c r="A201" s="40"/>
    </row>
    <row r="202" spans="1:1" s="1" customFormat="1" x14ac:dyDescent="0.35">
      <c r="A202" s="40"/>
    </row>
    <row r="203" spans="1:1" s="1" customFormat="1" x14ac:dyDescent="0.35">
      <c r="A203" s="40"/>
    </row>
    <row r="204" spans="1:1" s="1" customFormat="1" x14ac:dyDescent="0.35">
      <c r="A204" s="40"/>
    </row>
    <row r="205" spans="1:1" s="1" customFormat="1" x14ac:dyDescent="0.35">
      <c r="A205" s="40"/>
    </row>
    <row r="206" spans="1:1" s="1" customFormat="1" x14ac:dyDescent="0.35">
      <c r="A206" s="40"/>
    </row>
    <row r="207" spans="1:1" s="1" customFormat="1" x14ac:dyDescent="0.35">
      <c r="A207" s="40"/>
    </row>
    <row r="208" spans="1:1" s="1" customFormat="1" x14ac:dyDescent="0.35">
      <c r="A208" s="40"/>
    </row>
    <row r="209" spans="1:1" s="1" customFormat="1" x14ac:dyDescent="0.35">
      <c r="A209" s="40"/>
    </row>
    <row r="210" spans="1:1" s="1" customFormat="1" x14ac:dyDescent="0.35">
      <c r="A210" s="40"/>
    </row>
    <row r="211" spans="1:1" s="1" customFormat="1" x14ac:dyDescent="0.35">
      <c r="A211" s="40"/>
    </row>
    <row r="212" spans="1:1" s="1" customFormat="1" x14ac:dyDescent="0.35">
      <c r="A212" s="40"/>
    </row>
    <row r="213" spans="1:1" s="1" customFormat="1" x14ac:dyDescent="0.35">
      <c r="A213" s="40"/>
    </row>
    <row r="214" spans="1:1" s="1" customFormat="1" x14ac:dyDescent="0.35">
      <c r="A214" s="40"/>
    </row>
    <row r="215" spans="1:1" s="1" customFormat="1" x14ac:dyDescent="0.35">
      <c r="A215" s="40"/>
    </row>
    <row r="216" spans="1:1" s="1" customFormat="1" x14ac:dyDescent="0.35">
      <c r="A216" s="40"/>
    </row>
    <row r="217" spans="1:1" s="1" customFormat="1" x14ac:dyDescent="0.35">
      <c r="A217" s="40"/>
    </row>
    <row r="218" spans="1:1" s="1" customFormat="1" x14ac:dyDescent="0.35">
      <c r="A218" s="40"/>
    </row>
    <row r="219" spans="1:1" s="1" customFormat="1" x14ac:dyDescent="0.35">
      <c r="A219" s="40"/>
    </row>
    <row r="220" spans="1:1" s="1" customFormat="1" x14ac:dyDescent="0.35">
      <c r="A220" s="40"/>
    </row>
    <row r="221" spans="1:1" s="1" customFormat="1" x14ac:dyDescent="0.35">
      <c r="A221" s="40"/>
    </row>
    <row r="222" spans="1:1" s="1" customFormat="1" x14ac:dyDescent="0.35">
      <c r="A222" s="40"/>
    </row>
    <row r="223" spans="1:1" s="1" customFormat="1" x14ac:dyDescent="0.35">
      <c r="A223" s="40"/>
    </row>
    <row r="224" spans="1:1" s="1" customFormat="1" x14ac:dyDescent="0.35">
      <c r="A224" s="40"/>
    </row>
    <row r="225" spans="1:1" s="1" customFormat="1" x14ac:dyDescent="0.35">
      <c r="A225" s="40"/>
    </row>
    <row r="226" spans="1:1" s="1" customFormat="1" x14ac:dyDescent="0.35">
      <c r="A226" s="40"/>
    </row>
    <row r="227" spans="1:1" s="1" customFormat="1" x14ac:dyDescent="0.35">
      <c r="A227" s="40"/>
    </row>
    <row r="228" spans="1:1" s="1" customFormat="1" x14ac:dyDescent="0.35">
      <c r="A228" s="40"/>
    </row>
    <row r="229" spans="1:1" s="1" customFormat="1" x14ac:dyDescent="0.35">
      <c r="A229" s="40"/>
    </row>
    <row r="230" spans="1:1" s="1" customFormat="1" x14ac:dyDescent="0.35">
      <c r="A230" s="40"/>
    </row>
    <row r="231" spans="1:1" s="1" customFormat="1" x14ac:dyDescent="0.35">
      <c r="A231" s="40"/>
    </row>
    <row r="232" spans="1:1" s="1" customFormat="1" x14ac:dyDescent="0.35">
      <c r="A232" s="40"/>
    </row>
    <row r="233" spans="1:1" s="1" customFormat="1" x14ac:dyDescent="0.35">
      <c r="A233" s="40"/>
    </row>
    <row r="234" spans="1:1" s="1" customFormat="1" x14ac:dyDescent="0.35">
      <c r="A234" s="40"/>
    </row>
    <row r="235" spans="1:1" s="1" customFormat="1" x14ac:dyDescent="0.35">
      <c r="A235" s="40"/>
    </row>
    <row r="236" spans="1:1" s="1" customFormat="1" x14ac:dyDescent="0.35">
      <c r="A236" s="40"/>
    </row>
    <row r="237" spans="1:1" s="1" customFormat="1" x14ac:dyDescent="0.35">
      <c r="A237" s="40"/>
    </row>
    <row r="238" spans="1:1" s="1" customFormat="1" x14ac:dyDescent="0.35">
      <c r="A238" s="40"/>
    </row>
    <row r="239" spans="1:1" s="1" customFormat="1" x14ac:dyDescent="0.35">
      <c r="A239" s="40"/>
    </row>
    <row r="240" spans="1:1" s="1" customFormat="1" x14ac:dyDescent="0.35">
      <c r="A240" s="40"/>
    </row>
    <row r="241" spans="1:1" s="1" customFormat="1" x14ac:dyDescent="0.35">
      <c r="A241" s="40"/>
    </row>
    <row r="242" spans="1:1" s="1" customFormat="1" x14ac:dyDescent="0.35">
      <c r="A242" s="40"/>
    </row>
    <row r="243" spans="1:1" s="1" customFormat="1" x14ac:dyDescent="0.35">
      <c r="A243" s="40"/>
    </row>
    <row r="244" spans="1:1" s="1" customFormat="1" x14ac:dyDescent="0.35">
      <c r="A244" s="40"/>
    </row>
    <row r="245" spans="1:1" s="1" customFormat="1" x14ac:dyDescent="0.35">
      <c r="A245" s="40"/>
    </row>
    <row r="246" spans="1:1" s="1" customFormat="1" x14ac:dyDescent="0.35">
      <c r="A246" s="40"/>
    </row>
    <row r="247" spans="1:1" s="1" customFormat="1" x14ac:dyDescent="0.35">
      <c r="A247" s="40"/>
    </row>
    <row r="248" spans="1:1" s="1" customFormat="1" x14ac:dyDescent="0.35">
      <c r="A248" s="40"/>
    </row>
    <row r="249" spans="1:1" s="1" customFormat="1" x14ac:dyDescent="0.35">
      <c r="A249" s="40"/>
    </row>
    <row r="250" spans="1:1" s="1" customFormat="1" x14ac:dyDescent="0.35">
      <c r="A250" s="40"/>
    </row>
    <row r="251" spans="1:1" s="1" customFormat="1" x14ac:dyDescent="0.35">
      <c r="A251" s="40"/>
    </row>
    <row r="252" spans="1:1" s="1" customFormat="1" x14ac:dyDescent="0.35">
      <c r="A252" s="40"/>
    </row>
    <row r="253" spans="1:1" s="1" customFormat="1" x14ac:dyDescent="0.35">
      <c r="A253" s="40"/>
    </row>
    <row r="254" spans="1:1" s="1" customFormat="1" x14ac:dyDescent="0.35">
      <c r="A254" s="40"/>
    </row>
    <row r="255" spans="1:1" s="1" customFormat="1" x14ac:dyDescent="0.35">
      <c r="A255" s="40"/>
    </row>
    <row r="256" spans="1:1" s="1" customFormat="1" x14ac:dyDescent="0.35">
      <c r="A256" s="40"/>
    </row>
    <row r="257" spans="1:1" s="1" customFormat="1" x14ac:dyDescent="0.35">
      <c r="A257" s="40"/>
    </row>
    <row r="258" spans="1:1" s="1" customFormat="1" x14ac:dyDescent="0.35">
      <c r="A258" s="40"/>
    </row>
    <row r="259" spans="1:1" s="1" customFormat="1" x14ac:dyDescent="0.35">
      <c r="A259" s="40"/>
    </row>
    <row r="260" spans="1:1" s="1" customFormat="1" x14ac:dyDescent="0.35">
      <c r="A260" s="40"/>
    </row>
    <row r="261" spans="1:1" s="1" customFormat="1" x14ac:dyDescent="0.35">
      <c r="A261" s="40"/>
    </row>
    <row r="262" spans="1:1" s="1" customFormat="1" x14ac:dyDescent="0.35">
      <c r="A262" s="40"/>
    </row>
    <row r="263" spans="1:1" s="1" customFormat="1" x14ac:dyDescent="0.35">
      <c r="A263" s="40"/>
    </row>
    <row r="264" spans="1:1" s="1" customFormat="1" x14ac:dyDescent="0.35">
      <c r="A264" s="40"/>
    </row>
    <row r="265" spans="1:1" s="1" customFormat="1" x14ac:dyDescent="0.35">
      <c r="A265" s="40"/>
    </row>
    <row r="266" spans="1:1" s="1" customFormat="1" x14ac:dyDescent="0.35">
      <c r="A266" s="40"/>
    </row>
    <row r="267" spans="1:1" s="1" customFormat="1" x14ac:dyDescent="0.35">
      <c r="A267" s="40"/>
    </row>
    <row r="268" spans="1:1" s="1" customFormat="1" x14ac:dyDescent="0.35">
      <c r="A268" s="40"/>
    </row>
    <row r="269" spans="1:1" s="1" customFormat="1" x14ac:dyDescent="0.35">
      <c r="A269" s="40"/>
    </row>
    <row r="270" spans="1:1" s="1" customFormat="1" x14ac:dyDescent="0.35">
      <c r="A270" s="40"/>
    </row>
    <row r="271" spans="1:1" s="1" customFormat="1" x14ac:dyDescent="0.35">
      <c r="A271" s="40"/>
    </row>
    <row r="272" spans="1:1" s="1" customFormat="1" x14ac:dyDescent="0.35">
      <c r="A272" s="40"/>
    </row>
    <row r="273" spans="1:1" s="1" customFormat="1" x14ac:dyDescent="0.35">
      <c r="A273" s="40"/>
    </row>
    <row r="274" spans="1:1" s="1" customFormat="1" x14ac:dyDescent="0.35">
      <c r="A274" s="40"/>
    </row>
    <row r="275" spans="1:1" s="1" customFormat="1" x14ac:dyDescent="0.35">
      <c r="A275" s="40"/>
    </row>
    <row r="276" spans="1:1" s="1" customFormat="1" x14ac:dyDescent="0.35">
      <c r="A276" s="40"/>
    </row>
    <row r="277" spans="1:1" s="1" customFormat="1" x14ac:dyDescent="0.35">
      <c r="A277" s="40"/>
    </row>
    <row r="278" spans="1:1" s="1" customFormat="1" x14ac:dyDescent="0.35">
      <c r="A278" s="40"/>
    </row>
    <row r="279" spans="1:1" s="1" customFormat="1" x14ac:dyDescent="0.35">
      <c r="A279" s="40"/>
    </row>
    <row r="280" spans="1:1" s="1" customFormat="1" x14ac:dyDescent="0.35">
      <c r="A280" s="40"/>
    </row>
    <row r="281" spans="1:1" s="1" customFormat="1" x14ac:dyDescent="0.35">
      <c r="A281" s="40"/>
    </row>
    <row r="282" spans="1:1" s="1" customFormat="1" x14ac:dyDescent="0.35">
      <c r="A282" s="40"/>
    </row>
    <row r="283" spans="1:1" s="1" customFormat="1" x14ac:dyDescent="0.35">
      <c r="A283" s="40"/>
    </row>
    <row r="284" spans="1:1" s="1" customFormat="1" x14ac:dyDescent="0.35">
      <c r="A284" s="40"/>
    </row>
    <row r="285" spans="1:1" s="1" customFormat="1" x14ac:dyDescent="0.35">
      <c r="A285" s="40"/>
    </row>
    <row r="286" spans="1:1" s="1" customFormat="1" x14ac:dyDescent="0.35">
      <c r="A286" s="40"/>
    </row>
    <row r="287" spans="1:1" s="1" customFormat="1" x14ac:dyDescent="0.35">
      <c r="A287" s="40"/>
    </row>
    <row r="288" spans="1:1" s="1" customFormat="1" x14ac:dyDescent="0.35">
      <c r="A288" s="40"/>
    </row>
    <row r="289" spans="1:1" s="1" customFormat="1" x14ac:dyDescent="0.35">
      <c r="A289" s="40"/>
    </row>
    <row r="290" spans="1:1" s="1" customFormat="1" x14ac:dyDescent="0.35">
      <c r="A290" s="40"/>
    </row>
    <row r="291" spans="1:1" s="1" customFormat="1" x14ac:dyDescent="0.35">
      <c r="A291" s="40"/>
    </row>
    <row r="292" spans="1:1" s="1" customFormat="1" x14ac:dyDescent="0.35">
      <c r="A292" s="40"/>
    </row>
    <row r="293" spans="1:1" s="1" customFormat="1" x14ac:dyDescent="0.35">
      <c r="A293" s="40"/>
    </row>
    <row r="294" spans="1:1" s="1" customFormat="1" x14ac:dyDescent="0.35">
      <c r="A294" s="40"/>
    </row>
    <row r="295" spans="1:1" s="1" customFormat="1" x14ac:dyDescent="0.35">
      <c r="A295" s="40"/>
    </row>
    <row r="296" spans="1:1" s="1" customFormat="1" x14ac:dyDescent="0.35">
      <c r="A296" s="40"/>
    </row>
    <row r="297" spans="1:1" s="1" customFormat="1" x14ac:dyDescent="0.35">
      <c r="A297" s="40"/>
    </row>
    <row r="298" spans="1:1" s="1" customFormat="1" x14ac:dyDescent="0.35">
      <c r="A298" s="40"/>
    </row>
    <row r="299" spans="1:1" s="1" customFormat="1" x14ac:dyDescent="0.35">
      <c r="A299" s="40"/>
    </row>
    <row r="300" spans="1:1" s="1" customFormat="1" x14ac:dyDescent="0.35">
      <c r="A300" s="40"/>
    </row>
    <row r="301" spans="1:1" s="1" customFormat="1" x14ac:dyDescent="0.35">
      <c r="A301" s="40"/>
    </row>
    <row r="302" spans="1:1" s="1" customFormat="1" x14ac:dyDescent="0.35">
      <c r="A302" s="40"/>
    </row>
    <row r="303" spans="1:1" s="1" customFormat="1" x14ac:dyDescent="0.35">
      <c r="A303" s="40"/>
    </row>
    <row r="304" spans="1:1" s="1" customFormat="1" x14ac:dyDescent="0.35">
      <c r="A304" s="40"/>
    </row>
    <row r="305" spans="1:1" s="1" customFormat="1" x14ac:dyDescent="0.35">
      <c r="A305" s="40"/>
    </row>
    <row r="306" spans="1:1" s="1" customFormat="1" x14ac:dyDescent="0.35">
      <c r="A306" s="40"/>
    </row>
    <row r="307" spans="1:1" s="1" customFormat="1" x14ac:dyDescent="0.35">
      <c r="A307" s="40"/>
    </row>
    <row r="308" spans="1:1" s="1" customFormat="1" x14ac:dyDescent="0.35">
      <c r="A308" s="40"/>
    </row>
    <row r="309" spans="1:1" s="1" customFormat="1" x14ac:dyDescent="0.35">
      <c r="A309" s="40"/>
    </row>
    <row r="310" spans="1:1" s="1" customFormat="1" x14ac:dyDescent="0.35">
      <c r="A310" s="40"/>
    </row>
    <row r="311" spans="1:1" s="1" customFormat="1" x14ac:dyDescent="0.35">
      <c r="A311" s="40"/>
    </row>
    <row r="312" spans="1:1" s="1" customFormat="1" x14ac:dyDescent="0.35">
      <c r="A312" s="40"/>
    </row>
    <row r="313" spans="1:1" s="1" customFormat="1" x14ac:dyDescent="0.35">
      <c r="A313" s="40"/>
    </row>
    <row r="314" spans="1:1" s="1" customFormat="1" x14ac:dyDescent="0.35">
      <c r="A314" s="40"/>
    </row>
    <row r="315" spans="1:1" s="1" customFormat="1" x14ac:dyDescent="0.35">
      <c r="A315" s="40"/>
    </row>
    <row r="316" spans="1:1" s="1" customFormat="1" x14ac:dyDescent="0.35">
      <c r="A316" s="40"/>
    </row>
    <row r="317" spans="1:1" s="1" customFormat="1" x14ac:dyDescent="0.35">
      <c r="A317" s="40"/>
    </row>
    <row r="318" spans="1:1" s="1" customFormat="1" x14ac:dyDescent="0.35">
      <c r="A318" s="40"/>
    </row>
    <row r="319" spans="1:1" s="1" customFormat="1" x14ac:dyDescent="0.35">
      <c r="A319" s="40"/>
    </row>
    <row r="320" spans="1:1" s="1" customFormat="1" x14ac:dyDescent="0.35">
      <c r="A320" s="40"/>
    </row>
    <row r="321" spans="1:1" s="1" customFormat="1" x14ac:dyDescent="0.35">
      <c r="A321" s="40"/>
    </row>
    <row r="322" spans="1:1" s="1" customFormat="1" x14ac:dyDescent="0.35">
      <c r="A322" s="40"/>
    </row>
    <row r="323" spans="1:1" s="1" customFormat="1" x14ac:dyDescent="0.35">
      <c r="A323" s="40"/>
    </row>
    <row r="324" spans="1:1" s="1" customFormat="1" x14ac:dyDescent="0.35">
      <c r="A324" s="40"/>
    </row>
    <row r="325" spans="1:1" s="1" customFormat="1" x14ac:dyDescent="0.35">
      <c r="A325" s="40"/>
    </row>
    <row r="326" spans="1:1" s="1" customFormat="1" x14ac:dyDescent="0.35">
      <c r="A326" s="40"/>
    </row>
    <row r="327" spans="1:1" s="1" customFormat="1" x14ac:dyDescent="0.35">
      <c r="A327" s="40"/>
    </row>
    <row r="328" spans="1:1" s="1" customFormat="1" x14ac:dyDescent="0.35">
      <c r="A328" s="40"/>
    </row>
    <row r="329" spans="1:1" s="1" customFormat="1" x14ac:dyDescent="0.35">
      <c r="A329" s="40"/>
    </row>
    <row r="330" spans="1:1" s="1" customFormat="1" x14ac:dyDescent="0.35">
      <c r="A330" s="40"/>
    </row>
    <row r="331" spans="1:1" s="1" customFormat="1" x14ac:dyDescent="0.35">
      <c r="A331" s="40"/>
    </row>
    <row r="332" spans="1:1" s="1" customFormat="1" x14ac:dyDescent="0.35">
      <c r="A332" s="40"/>
    </row>
    <row r="333" spans="1:1" s="1" customFormat="1" x14ac:dyDescent="0.35">
      <c r="A333" s="40"/>
    </row>
    <row r="334" spans="1:1" s="1" customFormat="1" x14ac:dyDescent="0.35">
      <c r="A334" s="40"/>
    </row>
    <row r="335" spans="1:1" s="1" customFormat="1" x14ac:dyDescent="0.35">
      <c r="A335" s="40"/>
    </row>
    <row r="336" spans="1:1" s="1" customFormat="1" x14ac:dyDescent="0.35">
      <c r="A336" s="40"/>
    </row>
    <row r="337" spans="1:1" s="1" customFormat="1" x14ac:dyDescent="0.35">
      <c r="A337" s="40"/>
    </row>
    <row r="338" spans="1:1" s="1" customFormat="1" x14ac:dyDescent="0.35">
      <c r="A338" s="40"/>
    </row>
    <row r="339" spans="1:1" s="1" customFormat="1" x14ac:dyDescent="0.35">
      <c r="A339" s="40"/>
    </row>
    <row r="340" spans="1:1" s="1" customFormat="1" x14ac:dyDescent="0.35">
      <c r="A340" s="40"/>
    </row>
    <row r="341" spans="1:1" s="1" customFormat="1" x14ac:dyDescent="0.35">
      <c r="A341" s="40"/>
    </row>
    <row r="342" spans="1:1" s="1" customFormat="1" x14ac:dyDescent="0.35">
      <c r="A342" s="40"/>
    </row>
    <row r="343" spans="1:1" s="1" customFormat="1" x14ac:dyDescent="0.35">
      <c r="A343" s="40"/>
    </row>
    <row r="344" spans="1:1" s="1" customFormat="1" x14ac:dyDescent="0.35">
      <c r="A344" s="40"/>
    </row>
    <row r="345" spans="1:1" s="1" customFormat="1" x14ac:dyDescent="0.35">
      <c r="A345" s="40"/>
    </row>
    <row r="346" spans="1:1" s="1" customFormat="1" x14ac:dyDescent="0.35">
      <c r="A346" s="40"/>
    </row>
    <row r="347" spans="1:1" s="1" customFormat="1" x14ac:dyDescent="0.35">
      <c r="A347" s="40"/>
    </row>
    <row r="348" spans="1:1" s="1" customFormat="1" x14ac:dyDescent="0.35">
      <c r="A348" s="40"/>
    </row>
    <row r="349" spans="1:1" s="1" customFormat="1" x14ac:dyDescent="0.35">
      <c r="A349" s="40"/>
    </row>
    <row r="350" spans="1:1" s="1" customFormat="1" x14ac:dyDescent="0.35">
      <c r="A350" s="40"/>
    </row>
    <row r="351" spans="1:1" s="1" customFormat="1" x14ac:dyDescent="0.35">
      <c r="A351" s="40"/>
    </row>
    <row r="352" spans="1:1" s="1" customFormat="1" x14ac:dyDescent="0.35">
      <c r="A352" s="40"/>
    </row>
    <row r="353" spans="1:1" s="1" customFormat="1" x14ac:dyDescent="0.35">
      <c r="A353" s="40"/>
    </row>
    <row r="354" spans="1:1" s="1" customFormat="1" x14ac:dyDescent="0.35">
      <c r="A354" s="40"/>
    </row>
    <row r="355" spans="1:1" s="1" customFormat="1" x14ac:dyDescent="0.35">
      <c r="A355" s="40"/>
    </row>
    <row r="356" spans="1:1" s="1" customFormat="1" x14ac:dyDescent="0.35">
      <c r="A356" s="40"/>
    </row>
    <row r="357" spans="1:1" s="1" customFormat="1" x14ac:dyDescent="0.35">
      <c r="A357" s="40"/>
    </row>
    <row r="358" spans="1:1" s="1" customFormat="1" x14ac:dyDescent="0.35">
      <c r="A358" s="40"/>
    </row>
    <row r="359" spans="1:1" s="1" customFormat="1" x14ac:dyDescent="0.35">
      <c r="A359" s="40"/>
    </row>
    <row r="360" spans="1:1" s="1" customFormat="1" x14ac:dyDescent="0.35">
      <c r="A360" s="40"/>
    </row>
    <row r="361" spans="1:1" s="1" customFormat="1" x14ac:dyDescent="0.35">
      <c r="A361" s="40"/>
    </row>
    <row r="362" spans="1:1" s="1" customFormat="1" x14ac:dyDescent="0.35">
      <c r="A362" s="40"/>
    </row>
    <row r="363" spans="1:1" s="1" customFormat="1" x14ac:dyDescent="0.35">
      <c r="A363" s="40"/>
    </row>
    <row r="364" spans="1:1" s="1" customFormat="1" x14ac:dyDescent="0.35">
      <c r="A364" s="40"/>
    </row>
    <row r="365" spans="1:1" s="1" customFormat="1" x14ac:dyDescent="0.35">
      <c r="A365" s="40"/>
    </row>
    <row r="366" spans="1:1" s="1" customFormat="1" x14ac:dyDescent="0.35">
      <c r="A366" s="40"/>
    </row>
    <row r="367" spans="1:1" s="1" customFormat="1" x14ac:dyDescent="0.35">
      <c r="A367" s="40"/>
    </row>
    <row r="368" spans="1:1" s="1" customFormat="1" x14ac:dyDescent="0.35">
      <c r="A368" s="40"/>
    </row>
    <row r="369" spans="1:1" s="1" customFormat="1" x14ac:dyDescent="0.35">
      <c r="A369" s="40"/>
    </row>
    <row r="370" spans="1:1" s="1" customFormat="1" x14ac:dyDescent="0.35">
      <c r="A370" s="40"/>
    </row>
    <row r="371" spans="1:1" s="1" customFormat="1" x14ac:dyDescent="0.35">
      <c r="A371" s="40"/>
    </row>
    <row r="372" spans="1:1" s="1" customFormat="1" x14ac:dyDescent="0.35">
      <c r="A372" s="40"/>
    </row>
    <row r="373" spans="1:1" s="1" customFormat="1" x14ac:dyDescent="0.35">
      <c r="A373" s="40"/>
    </row>
    <row r="374" spans="1:1" s="1" customFormat="1" x14ac:dyDescent="0.35">
      <c r="A374" s="40"/>
    </row>
    <row r="375" spans="1:1" s="1" customFormat="1" x14ac:dyDescent="0.35">
      <c r="A375" s="40"/>
    </row>
    <row r="376" spans="1:1" s="1" customFormat="1" x14ac:dyDescent="0.35">
      <c r="A376" s="40"/>
    </row>
    <row r="377" spans="1:1" s="1" customFormat="1" x14ac:dyDescent="0.35">
      <c r="A377" s="40"/>
    </row>
    <row r="378" spans="1:1" s="1" customFormat="1" x14ac:dyDescent="0.35">
      <c r="A378" s="40"/>
    </row>
    <row r="379" spans="1:1" s="1" customFormat="1" x14ac:dyDescent="0.35">
      <c r="A379" s="40"/>
    </row>
    <row r="380" spans="1:1" s="1" customFormat="1" x14ac:dyDescent="0.35">
      <c r="A380" s="40"/>
    </row>
    <row r="381" spans="1:1" s="1" customFormat="1" x14ac:dyDescent="0.35">
      <c r="A381" s="40"/>
    </row>
    <row r="382" spans="1:1" s="1" customFormat="1" x14ac:dyDescent="0.35">
      <c r="A382" s="40"/>
    </row>
    <row r="383" spans="1:1" s="1" customFormat="1" x14ac:dyDescent="0.35">
      <c r="A383" s="40"/>
    </row>
    <row r="384" spans="1:1" s="1" customFormat="1" x14ac:dyDescent="0.35">
      <c r="A384" s="40"/>
    </row>
    <row r="385" spans="1:1" s="1" customFormat="1" x14ac:dyDescent="0.35">
      <c r="A385" s="40"/>
    </row>
    <row r="386" spans="1:1" s="1" customFormat="1" x14ac:dyDescent="0.35">
      <c r="A386" s="40"/>
    </row>
    <row r="387" spans="1:1" s="1" customFormat="1" x14ac:dyDescent="0.35">
      <c r="A387" s="40"/>
    </row>
    <row r="388" spans="1:1" s="1" customFormat="1" x14ac:dyDescent="0.35">
      <c r="A388" s="40"/>
    </row>
    <row r="389" spans="1:1" s="1" customFormat="1" x14ac:dyDescent="0.35">
      <c r="A389" s="40"/>
    </row>
    <row r="390" spans="1:1" s="1" customFormat="1" x14ac:dyDescent="0.35">
      <c r="A390" s="40"/>
    </row>
    <row r="391" spans="1:1" s="1" customFormat="1" x14ac:dyDescent="0.35">
      <c r="A391" s="40"/>
    </row>
    <row r="392" spans="1:1" s="1" customFormat="1" x14ac:dyDescent="0.35">
      <c r="A392" s="40"/>
    </row>
    <row r="393" spans="1:1" s="1" customFormat="1" x14ac:dyDescent="0.35">
      <c r="A393" s="40"/>
    </row>
    <row r="394" spans="1:1" s="1" customFormat="1" x14ac:dyDescent="0.35">
      <c r="A394" s="40"/>
    </row>
    <row r="395" spans="1:1" s="1" customFormat="1" x14ac:dyDescent="0.35">
      <c r="A395" s="40"/>
    </row>
    <row r="396" spans="1:1" s="1" customFormat="1" x14ac:dyDescent="0.35">
      <c r="A396" s="40"/>
    </row>
    <row r="397" spans="1:1" s="1" customFormat="1" x14ac:dyDescent="0.35">
      <c r="A397" s="40"/>
    </row>
    <row r="398" spans="1:1" s="1" customFormat="1" x14ac:dyDescent="0.35">
      <c r="A398" s="40"/>
    </row>
    <row r="399" spans="1:1" s="1" customFormat="1" x14ac:dyDescent="0.35">
      <c r="A399" s="40"/>
    </row>
    <row r="400" spans="1:1" s="1" customFormat="1" x14ac:dyDescent="0.35">
      <c r="A400" s="40"/>
    </row>
    <row r="401" spans="1:1" s="1" customFormat="1" x14ac:dyDescent="0.35">
      <c r="A401" s="40"/>
    </row>
    <row r="402" spans="1:1" s="1" customFormat="1" x14ac:dyDescent="0.35">
      <c r="A402" s="40"/>
    </row>
    <row r="403" spans="1:1" s="1" customFormat="1" x14ac:dyDescent="0.35">
      <c r="A403" s="40"/>
    </row>
    <row r="404" spans="1:1" s="1" customFormat="1" x14ac:dyDescent="0.35">
      <c r="A404" s="40"/>
    </row>
    <row r="405" spans="1:1" s="1" customFormat="1" x14ac:dyDescent="0.35">
      <c r="A405" s="40"/>
    </row>
    <row r="406" spans="1:1" s="1" customFormat="1" x14ac:dyDescent="0.35">
      <c r="A406" s="40"/>
    </row>
    <row r="407" spans="1:1" s="1" customFormat="1" x14ac:dyDescent="0.35">
      <c r="A407" s="40"/>
    </row>
    <row r="408" spans="1:1" s="1" customFormat="1" x14ac:dyDescent="0.35">
      <c r="A408" s="40"/>
    </row>
    <row r="409" spans="1:1" s="1" customFormat="1" x14ac:dyDescent="0.35">
      <c r="A409" s="40"/>
    </row>
    <row r="410" spans="1:1" s="1" customFormat="1" x14ac:dyDescent="0.35">
      <c r="A410" s="40"/>
    </row>
    <row r="411" spans="1:1" s="1" customFormat="1" x14ac:dyDescent="0.35">
      <c r="A411" s="40"/>
    </row>
    <row r="412" spans="1:1" s="1" customFormat="1" x14ac:dyDescent="0.35">
      <c r="A412" s="40"/>
    </row>
    <row r="413" spans="1:1" s="1" customFormat="1" x14ac:dyDescent="0.35">
      <c r="A413" s="40"/>
    </row>
    <row r="414" spans="1:1" s="1" customFormat="1" x14ac:dyDescent="0.35">
      <c r="A414" s="40"/>
    </row>
    <row r="415" spans="1:1" s="1" customFormat="1" x14ac:dyDescent="0.35">
      <c r="A415" s="40"/>
    </row>
    <row r="416" spans="1:1" s="1" customFormat="1" x14ac:dyDescent="0.35">
      <c r="A416" s="40"/>
    </row>
    <row r="417" spans="1:1" s="1" customFormat="1" x14ac:dyDescent="0.35">
      <c r="A417" s="40"/>
    </row>
    <row r="418" spans="1:1" s="1" customFormat="1" x14ac:dyDescent="0.35">
      <c r="A418" s="40"/>
    </row>
    <row r="419" spans="1:1" s="1" customFormat="1" x14ac:dyDescent="0.35">
      <c r="A419" s="40"/>
    </row>
    <row r="420" spans="1:1" s="1" customFormat="1" x14ac:dyDescent="0.35">
      <c r="A420" s="40"/>
    </row>
    <row r="421" spans="1:1" s="1" customFormat="1" x14ac:dyDescent="0.35">
      <c r="A421" s="40"/>
    </row>
    <row r="422" spans="1:1" s="1" customFormat="1" x14ac:dyDescent="0.35">
      <c r="A422" s="40"/>
    </row>
    <row r="423" spans="1:1" s="1" customFormat="1" x14ac:dyDescent="0.35">
      <c r="A423" s="40"/>
    </row>
    <row r="424" spans="1:1" s="1" customFormat="1" x14ac:dyDescent="0.35">
      <c r="A424" s="40"/>
    </row>
    <row r="425" spans="1:1" s="1" customFormat="1" x14ac:dyDescent="0.35">
      <c r="A425" s="40"/>
    </row>
    <row r="426" spans="1:1" s="1" customFormat="1" x14ac:dyDescent="0.35">
      <c r="A426" s="40"/>
    </row>
    <row r="427" spans="1:1" s="1" customFormat="1" x14ac:dyDescent="0.35">
      <c r="A427" s="40"/>
    </row>
    <row r="428" spans="1:1" s="1" customFormat="1" x14ac:dyDescent="0.35">
      <c r="A428" s="40"/>
    </row>
    <row r="429" spans="1:1" s="1" customFormat="1" x14ac:dyDescent="0.35">
      <c r="A429" s="40"/>
    </row>
    <row r="430" spans="1:1" s="1" customFormat="1" x14ac:dyDescent="0.35">
      <c r="A430" s="40"/>
    </row>
    <row r="431" spans="1:1" s="1" customFormat="1" x14ac:dyDescent="0.35">
      <c r="A431" s="40"/>
    </row>
    <row r="432" spans="1:1" s="1" customFormat="1" x14ac:dyDescent="0.35">
      <c r="A432" s="40"/>
    </row>
    <row r="433" spans="1:1" s="1" customFormat="1" x14ac:dyDescent="0.35">
      <c r="A433" s="40"/>
    </row>
    <row r="434" spans="1:1" s="1" customFormat="1" x14ac:dyDescent="0.35">
      <c r="A434" s="40"/>
    </row>
    <row r="435" spans="1:1" s="1" customFormat="1" x14ac:dyDescent="0.35">
      <c r="A435" s="40"/>
    </row>
    <row r="436" spans="1:1" s="1" customFormat="1" x14ac:dyDescent="0.35">
      <c r="A436" s="40"/>
    </row>
    <row r="437" spans="1:1" s="1" customFormat="1" x14ac:dyDescent="0.35">
      <c r="A437" s="40"/>
    </row>
    <row r="438" spans="1:1" s="1" customFormat="1" x14ac:dyDescent="0.35">
      <c r="A438" s="40"/>
    </row>
    <row r="439" spans="1:1" s="1" customFormat="1" x14ac:dyDescent="0.35">
      <c r="A439" s="40"/>
    </row>
    <row r="440" spans="1:1" s="1" customFormat="1" x14ac:dyDescent="0.35">
      <c r="A440" s="40"/>
    </row>
    <row r="441" spans="1:1" s="1" customFormat="1" x14ac:dyDescent="0.35">
      <c r="A441" s="40"/>
    </row>
    <row r="442" spans="1:1" s="1" customFormat="1" x14ac:dyDescent="0.35">
      <c r="A442" s="40"/>
    </row>
    <row r="443" spans="1:1" s="1" customFormat="1" x14ac:dyDescent="0.35">
      <c r="A443" s="40"/>
    </row>
    <row r="444" spans="1:1" s="1" customFormat="1" x14ac:dyDescent="0.35">
      <c r="A444" s="40"/>
    </row>
    <row r="445" spans="1:1" s="1" customFormat="1" x14ac:dyDescent="0.35">
      <c r="A445" s="40"/>
    </row>
    <row r="446" spans="1:1" s="1" customFormat="1" x14ac:dyDescent="0.35">
      <c r="A446" s="40"/>
    </row>
    <row r="447" spans="1:1" s="1" customFormat="1" x14ac:dyDescent="0.35">
      <c r="A447" s="40"/>
    </row>
    <row r="448" spans="1:1" s="1" customFormat="1" x14ac:dyDescent="0.35">
      <c r="A448" s="40"/>
    </row>
    <row r="449" spans="1:2" s="1" customFormat="1" x14ac:dyDescent="0.35">
      <c r="A449" s="40"/>
    </row>
    <row r="450" spans="1:2" s="1" customFormat="1" x14ac:dyDescent="0.35">
      <c r="A450" s="40"/>
    </row>
    <row r="451" spans="1:2" s="1" customFormat="1" x14ac:dyDescent="0.35">
      <c r="A451" s="40"/>
    </row>
    <row r="452" spans="1:2" s="1" customFormat="1" x14ac:dyDescent="0.35">
      <c r="A452" s="40"/>
    </row>
    <row r="453" spans="1:2" s="1" customFormat="1" x14ac:dyDescent="0.35">
      <c r="A453" s="40"/>
    </row>
    <row r="454" spans="1:2" s="1" customFormat="1" x14ac:dyDescent="0.35">
      <c r="A454" s="40"/>
    </row>
    <row r="455" spans="1:2" s="1" customFormat="1" x14ac:dyDescent="0.35">
      <c r="A455" s="40"/>
    </row>
    <row r="456" spans="1:2" s="1" customFormat="1" x14ac:dyDescent="0.35">
      <c r="A456" s="40"/>
    </row>
    <row r="457" spans="1:2" s="1" customFormat="1" x14ac:dyDescent="0.35">
      <c r="A457" s="40"/>
    </row>
    <row r="458" spans="1:2" s="1" customFormat="1" x14ac:dyDescent="0.35">
      <c r="A458" s="40"/>
    </row>
    <row r="459" spans="1:2" s="1" customFormat="1" x14ac:dyDescent="0.35">
      <c r="A459" s="40"/>
    </row>
    <row r="460" spans="1:2" s="1" customFormat="1" x14ac:dyDescent="0.35">
      <c r="A460" s="40"/>
    </row>
    <row r="461" spans="1:2" s="1" customFormat="1" x14ac:dyDescent="0.35">
      <c r="A461" s="40"/>
    </row>
    <row r="462" spans="1:2" s="1" customFormat="1" x14ac:dyDescent="0.35">
      <c r="A462" s="40"/>
    </row>
    <row r="463" spans="1:2" s="1" customFormat="1" x14ac:dyDescent="0.35">
      <c r="A463" s="40"/>
      <c r="B463"/>
    </row>
    <row r="464" spans="1:2" s="1" customFormat="1" x14ac:dyDescent="0.35">
      <c r="A464" s="40"/>
      <c r="B464"/>
    </row>
    <row r="465" spans="1:2" s="1" customFormat="1" x14ac:dyDescent="0.35">
      <c r="A465" s="40"/>
      <c r="B465"/>
    </row>
    <row r="466" spans="1:2" s="1" customFormat="1" x14ac:dyDescent="0.35">
      <c r="A466" s="40"/>
      <c r="B466"/>
    </row>
    <row r="467" spans="1:2" s="1" customFormat="1" x14ac:dyDescent="0.35">
      <c r="A467" s="40"/>
      <c r="B467"/>
    </row>
    <row r="468" spans="1:2" s="1" customFormat="1" x14ac:dyDescent="0.35">
      <c r="A468" s="40"/>
      <c r="B468"/>
    </row>
    <row r="469" spans="1:2" s="1" customFormat="1" x14ac:dyDescent="0.35">
      <c r="A469" s="40"/>
      <c r="B469"/>
    </row>
    <row r="470" spans="1:2" s="1" customFormat="1" x14ac:dyDescent="0.35">
      <c r="A470" s="40"/>
      <c r="B470"/>
    </row>
    <row r="471" spans="1:2" s="1" customFormat="1" x14ac:dyDescent="0.35">
      <c r="A471" s="40"/>
      <c r="B471"/>
    </row>
    <row r="472" spans="1:2" s="1" customFormat="1" x14ac:dyDescent="0.35">
      <c r="A472" s="40"/>
      <c r="B472"/>
    </row>
    <row r="473" spans="1:2" s="1" customFormat="1" x14ac:dyDescent="0.35">
      <c r="A473" s="40"/>
      <c r="B473"/>
    </row>
    <row r="474" spans="1:2" s="1" customFormat="1" x14ac:dyDescent="0.35">
      <c r="A474" s="40"/>
      <c r="B474"/>
    </row>
    <row r="475" spans="1:2" s="1" customFormat="1" x14ac:dyDescent="0.35">
      <c r="A475" s="40"/>
      <c r="B475"/>
    </row>
    <row r="476" spans="1:2" s="1" customFormat="1" x14ac:dyDescent="0.35">
      <c r="A476" s="40"/>
      <c r="B476"/>
    </row>
    <row r="477" spans="1:2" s="1" customFormat="1" x14ac:dyDescent="0.35">
      <c r="A477" s="40"/>
      <c r="B477"/>
    </row>
    <row r="478" spans="1:2" s="1" customFormat="1" x14ac:dyDescent="0.35">
      <c r="A478" s="40"/>
      <c r="B478"/>
    </row>
    <row r="479" spans="1:2" s="1" customFormat="1" x14ac:dyDescent="0.35">
      <c r="A479" s="40"/>
      <c r="B479"/>
    </row>
    <row r="480" spans="1:2" s="1" customFormat="1" x14ac:dyDescent="0.35">
      <c r="A480" s="40"/>
      <c r="B480"/>
    </row>
    <row r="481" spans="1:2" s="1" customFormat="1" x14ac:dyDescent="0.35">
      <c r="A481" s="40"/>
      <c r="B481"/>
    </row>
    <row r="482" spans="1:2" s="1" customFormat="1" x14ac:dyDescent="0.35">
      <c r="A482" s="40"/>
      <c r="B482"/>
    </row>
    <row r="483" spans="1:2" s="1" customFormat="1" x14ac:dyDescent="0.35">
      <c r="A483" s="40"/>
      <c r="B483"/>
    </row>
    <row r="484" spans="1:2" s="1" customFormat="1" x14ac:dyDescent="0.35">
      <c r="A484" s="40"/>
      <c r="B484"/>
    </row>
    <row r="485" spans="1:2" s="1" customFormat="1" x14ac:dyDescent="0.35">
      <c r="A485" s="40"/>
      <c r="B485"/>
    </row>
    <row r="486" spans="1:2" s="1" customFormat="1" x14ac:dyDescent="0.35">
      <c r="A486" s="40"/>
      <c r="B486"/>
    </row>
    <row r="487" spans="1:2" s="1" customFormat="1" x14ac:dyDescent="0.35">
      <c r="A487" s="40"/>
      <c r="B487"/>
    </row>
    <row r="488" spans="1:2" s="1" customFormat="1" x14ac:dyDescent="0.35">
      <c r="A488" s="40"/>
      <c r="B488"/>
    </row>
    <row r="489" spans="1:2" s="1" customFormat="1" x14ac:dyDescent="0.35">
      <c r="A489" s="40"/>
      <c r="B489"/>
    </row>
    <row r="490" spans="1:2" s="1" customFormat="1" x14ac:dyDescent="0.35">
      <c r="A490" s="40"/>
      <c r="B490"/>
    </row>
    <row r="491" spans="1:2" s="1" customFormat="1" x14ac:dyDescent="0.35">
      <c r="A491" s="40"/>
      <c r="B491"/>
    </row>
    <row r="492" spans="1:2" s="1" customFormat="1" x14ac:dyDescent="0.35">
      <c r="A492" s="40"/>
      <c r="B492"/>
    </row>
    <row r="493" spans="1:2" s="1" customFormat="1" x14ac:dyDescent="0.35">
      <c r="A493" s="40"/>
      <c r="B493"/>
    </row>
    <row r="494" spans="1:2" s="1" customFormat="1" x14ac:dyDescent="0.35">
      <c r="A494" s="40"/>
      <c r="B494"/>
    </row>
    <row r="495" spans="1:2" s="1" customFormat="1" x14ac:dyDescent="0.35">
      <c r="A495" s="40"/>
      <c r="B495"/>
    </row>
    <row r="496" spans="1:2" s="1" customFormat="1" x14ac:dyDescent="0.35">
      <c r="A496" s="40"/>
      <c r="B496"/>
    </row>
    <row r="497" spans="1:2" s="1" customFormat="1" x14ac:dyDescent="0.35">
      <c r="A497" s="40"/>
      <c r="B497"/>
    </row>
    <row r="498" spans="1:2" s="1" customFormat="1" x14ac:dyDescent="0.35">
      <c r="A498" s="40"/>
      <c r="B498"/>
    </row>
    <row r="499" spans="1:2" s="1" customFormat="1" x14ac:dyDescent="0.35">
      <c r="A499" s="40"/>
      <c r="B499"/>
    </row>
    <row r="500" spans="1:2" s="1" customFormat="1" x14ac:dyDescent="0.35">
      <c r="A500" s="40"/>
      <c r="B500"/>
    </row>
    <row r="501" spans="1:2" s="1" customFormat="1" x14ac:dyDescent="0.35">
      <c r="A501" s="40"/>
      <c r="B501"/>
    </row>
    <row r="502" spans="1:2" s="1" customFormat="1" x14ac:dyDescent="0.35">
      <c r="A502" s="40"/>
      <c r="B502"/>
    </row>
    <row r="503" spans="1:2" s="1" customFormat="1" x14ac:dyDescent="0.35">
      <c r="A503" s="40"/>
      <c r="B503"/>
    </row>
    <row r="504" spans="1:2" s="1" customFormat="1" x14ac:dyDescent="0.35">
      <c r="A504" s="40"/>
      <c r="B504"/>
    </row>
    <row r="505" spans="1:2" s="1" customFormat="1" x14ac:dyDescent="0.35">
      <c r="A505" s="40"/>
      <c r="B505"/>
    </row>
    <row r="506" spans="1:2" s="1" customFormat="1" x14ac:dyDescent="0.35">
      <c r="A506" s="40"/>
      <c r="B506"/>
    </row>
    <row r="507" spans="1:2" s="1" customFormat="1" x14ac:dyDescent="0.35">
      <c r="A507" s="40"/>
      <c r="B507"/>
    </row>
    <row r="508" spans="1:2" s="1" customFormat="1" x14ac:dyDescent="0.35">
      <c r="A508" s="40"/>
      <c r="B508"/>
    </row>
    <row r="509" spans="1:2" s="1" customFormat="1" x14ac:dyDescent="0.35">
      <c r="A509" s="40"/>
      <c r="B509"/>
    </row>
    <row r="510" spans="1:2" s="1" customFormat="1" x14ac:dyDescent="0.35">
      <c r="A510" s="40"/>
      <c r="B510"/>
    </row>
    <row r="511" spans="1:2" s="1" customFormat="1" x14ac:dyDescent="0.35">
      <c r="A511" s="40"/>
      <c r="B511"/>
    </row>
    <row r="512" spans="1:2" s="1" customFormat="1" x14ac:dyDescent="0.35">
      <c r="A512" s="40"/>
      <c r="B512"/>
    </row>
    <row r="513" spans="1:2" s="1" customFormat="1" x14ac:dyDescent="0.35">
      <c r="A513" s="40"/>
      <c r="B513"/>
    </row>
    <row r="514" spans="1:2" s="1" customFormat="1" x14ac:dyDescent="0.35">
      <c r="A514" s="40"/>
      <c r="B514"/>
    </row>
    <row r="515" spans="1:2" s="1" customFormat="1" x14ac:dyDescent="0.35">
      <c r="A515" s="40"/>
      <c r="B515"/>
    </row>
    <row r="516" spans="1:2" s="1" customFormat="1" x14ac:dyDescent="0.35">
      <c r="A516" s="40"/>
      <c r="B516"/>
    </row>
    <row r="517" spans="1:2" s="1" customFormat="1" x14ac:dyDescent="0.35">
      <c r="A517" s="40"/>
      <c r="B517"/>
    </row>
    <row r="518" spans="1:2" s="1" customFormat="1" x14ac:dyDescent="0.35">
      <c r="A518" s="40"/>
      <c r="B518"/>
    </row>
    <row r="519" spans="1:2" s="1" customFormat="1" x14ac:dyDescent="0.35">
      <c r="A519" s="40"/>
      <c r="B519"/>
    </row>
    <row r="520" spans="1:2" s="1" customFormat="1" x14ac:dyDescent="0.35">
      <c r="A520" s="40"/>
      <c r="B520"/>
    </row>
    <row r="521" spans="1:2" s="1" customFormat="1" x14ac:dyDescent="0.35">
      <c r="A521" s="40"/>
      <c r="B521"/>
    </row>
    <row r="522" spans="1:2" s="1" customFormat="1" x14ac:dyDescent="0.35">
      <c r="A522" s="40"/>
      <c r="B522"/>
    </row>
    <row r="523" spans="1:2" s="1" customFormat="1" x14ac:dyDescent="0.35">
      <c r="A523" s="40"/>
      <c r="B523"/>
    </row>
    <row r="524" spans="1:2" s="1" customFormat="1" x14ac:dyDescent="0.35">
      <c r="A524" s="40"/>
      <c r="B524"/>
    </row>
    <row r="525" spans="1:2" s="1" customFormat="1" x14ac:dyDescent="0.35">
      <c r="A525" s="40"/>
      <c r="B525"/>
    </row>
    <row r="526" spans="1:2" s="1" customFormat="1" x14ac:dyDescent="0.35">
      <c r="A526" s="40"/>
      <c r="B526"/>
    </row>
    <row r="527" spans="1:2" s="1" customFormat="1" x14ac:dyDescent="0.35">
      <c r="A527" s="40"/>
      <c r="B527"/>
    </row>
    <row r="528" spans="1:2" s="1" customFormat="1" x14ac:dyDescent="0.35">
      <c r="A528" s="40"/>
      <c r="B528"/>
    </row>
    <row r="529" spans="1:2" s="1" customFormat="1" x14ac:dyDescent="0.35">
      <c r="A529" s="40"/>
      <c r="B529"/>
    </row>
    <row r="530" spans="1:2" s="1" customFormat="1" x14ac:dyDescent="0.35">
      <c r="A530" s="40"/>
      <c r="B530"/>
    </row>
    <row r="531" spans="1:2" s="1" customFormat="1" x14ac:dyDescent="0.35">
      <c r="A531" s="40"/>
      <c r="B531"/>
    </row>
    <row r="532" spans="1:2" s="1" customFormat="1" x14ac:dyDescent="0.35">
      <c r="A532" s="40"/>
      <c r="B532"/>
    </row>
    <row r="533" spans="1:2" s="1" customFormat="1" x14ac:dyDescent="0.35">
      <c r="A533" s="40"/>
      <c r="B533"/>
    </row>
    <row r="534" spans="1:2" s="1" customFormat="1" x14ac:dyDescent="0.35">
      <c r="A534" s="40"/>
      <c r="B534"/>
    </row>
    <row r="535" spans="1:2" s="1" customFormat="1" x14ac:dyDescent="0.35">
      <c r="A535" s="40"/>
      <c r="B535"/>
    </row>
    <row r="536" spans="1:2" s="1" customFormat="1" x14ac:dyDescent="0.35">
      <c r="A536" s="40"/>
      <c r="B536"/>
    </row>
    <row r="537" spans="1:2" s="1" customFormat="1" x14ac:dyDescent="0.35">
      <c r="A537" s="40"/>
      <c r="B537"/>
    </row>
    <row r="538" spans="1:2" s="1" customFormat="1" x14ac:dyDescent="0.35">
      <c r="A538" s="40"/>
      <c r="B538"/>
    </row>
    <row r="539" spans="1:2" s="1" customFormat="1" x14ac:dyDescent="0.35">
      <c r="A539" s="40"/>
      <c r="B539"/>
    </row>
    <row r="540" spans="1:2" s="1" customFormat="1" x14ac:dyDescent="0.35">
      <c r="A540" s="40"/>
      <c r="B540"/>
    </row>
    <row r="541" spans="1:2" s="1" customFormat="1" x14ac:dyDescent="0.35">
      <c r="A541" s="40"/>
      <c r="B541"/>
    </row>
    <row r="542" spans="1:2" s="1" customFormat="1" x14ac:dyDescent="0.35">
      <c r="A542" s="40"/>
      <c r="B542"/>
    </row>
    <row r="543" spans="1:2" s="1" customFormat="1" x14ac:dyDescent="0.35">
      <c r="A543" s="40"/>
      <c r="B543"/>
    </row>
    <row r="544" spans="1:2" s="1" customFormat="1" x14ac:dyDescent="0.35">
      <c r="A544" s="40"/>
      <c r="B544"/>
    </row>
    <row r="545" spans="1:2" s="1" customFormat="1" x14ac:dyDescent="0.35">
      <c r="A545" s="40"/>
      <c r="B545"/>
    </row>
    <row r="546" spans="1:2" s="1" customFormat="1" x14ac:dyDescent="0.35">
      <c r="A546" s="40"/>
      <c r="B546"/>
    </row>
    <row r="547" spans="1:2" s="1" customFormat="1" x14ac:dyDescent="0.35">
      <c r="A547" s="40"/>
      <c r="B547"/>
    </row>
    <row r="548" spans="1:2" s="1" customFormat="1" x14ac:dyDescent="0.35">
      <c r="A548" s="40"/>
      <c r="B548"/>
    </row>
    <row r="549" spans="1:2" s="1" customFormat="1" x14ac:dyDescent="0.35">
      <c r="A549" s="40"/>
      <c r="B549"/>
    </row>
    <row r="550" spans="1:2" s="1" customFormat="1" x14ac:dyDescent="0.35">
      <c r="A550" s="40"/>
      <c r="B550"/>
    </row>
    <row r="551" spans="1:2" s="1" customFormat="1" x14ac:dyDescent="0.35">
      <c r="A551" s="40"/>
      <c r="B551"/>
    </row>
    <row r="552" spans="1:2" s="1" customFormat="1" x14ac:dyDescent="0.35">
      <c r="A552" s="40"/>
      <c r="B552"/>
    </row>
    <row r="553" spans="1:2" s="1" customFormat="1" x14ac:dyDescent="0.35">
      <c r="A553" s="40"/>
      <c r="B553"/>
    </row>
    <row r="554" spans="1:2" s="1" customFormat="1" x14ac:dyDescent="0.35">
      <c r="A554" s="40"/>
      <c r="B554"/>
    </row>
    <row r="555" spans="1:2" s="1" customFormat="1" x14ac:dyDescent="0.35">
      <c r="A555" s="40"/>
      <c r="B555"/>
    </row>
    <row r="556" spans="1:2" s="1" customFormat="1" x14ac:dyDescent="0.35">
      <c r="A556" s="40"/>
      <c r="B556"/>
    </row>
    <row r="557" spans="1:2" s="1" customFormat="1" x14ac:dyDescent="0.35">
      <c r="A557" s="40"/>
      <c r="B557"/>
    </row>
    <row r="558" spans="1:2" s="1" customFormat="1" x14ac:dyDescent="0.35">
      <c r="A558" s="40"/>
      <c r="B558"/>
    </row>
    <row r="559" spans="1:2" s="1" customFormat="1" x14ac:dyDescent="0.35">
      <c r="A559" s="40"/>
      <c r="B559"/>
    </row>
    <row r="560" spans="1:2" s="1" customFormat="1" x14ac:dyDescent="0.35">
      <c r="A560" s="40"/>
      <c r="B560"/>
    </row>
    <row r="561" spans="1:2" s="1" customFormat="1" x14ac:dyDescent="0.35">
      <c r="A561" s="40"/>
      <c r="B561"/>
    </row>
    <row r="562" spans="1:2" s="1" customFormat="1" x14ac:dyDescent="0.35">
      <c r="A562" s="40"/>
      <c r="B562"/>
    </row>
    <row r="563" spans="1:2" s="1" customFormat="1" x14ac:dyDescent="0.35">
      <c r="A563" s="40"/>
      <c r="B563"/>
    </row>
    <row r="564" spans="1:2" s="1" customFormat="1" x14ac:dyDescent="0.35">
      <c r="A564" s="40"/>
      <c r="B564"/>
    </row>
    <row r="565" spans="1:2" s="1" customFormat="1" x14ac:dyDescent="0.35">
      <c r="A565" s="40"/>
      <c r="B565"/>
    </row>
    <row r="566" spans="1:2" s="1" customFormat="1" x14ac:dyDescent="0.35">
      <c r="A566" s="40"/>
      <c r="B566"/>
    </row>
    <row r="567" spans="1:2" s="1" customFormat="1" x14ac:dyDescent="0.35">
      <c r="A567" s="40"/>
      <c r="B567"/>
    </row>
    <row r="568" spans="1:2" s="1" customFormat="1" x14ac:dyDescent="0.35">
      <c r="A568" s="40"/>
      <c r="B568"/>
    </row>
    <row r="569" spans="1:2" s="1" customFormat="1" x14ac:dyDescent="0.35">
      <c r="A569" s="40"/>
      <c r="B569"/>
    </row>
    <row r="570" spans="1:2" s="1" customFormat="1" x14ac:dyDescent="0.35">
      <c r="A570" s="40"/>
      <c r="B570"/>
    </row>
    <row r="571" spans="1:2" s="1" customFormat="1" x14ac:dyDescent="0.35">
      <c r="A571" s="40"/>
      <c r="B571"/>
    </row>
    <row r="572" spans="1:2" s="1" customFormat="1" x14ac:dyDescent="0.35">
      <c r="A572" s="40"/>
      <c r="B572"/>
    </row>
    <row r="573" spans="1:2" s="1" customFormat="1" x14ac:dyDescent="0.35">
      <c r="A573" s="40"/>
      <c r="B573"/>
    </row>
    <row r="574" spans="1:2" s="1" customFormat="1" x14ac:dyDescent="0.35">
      <c r="A574" s="40"/>
      <c r="B574"/>
    </row>
    <row r="575" spans="1:2" s="1" customFormat="1" x14ac:dyDescent="0.35">
      <c r="A575" s="40"/>
      <c r="B575"/>
    </row>
    <row r="576" spans="1:2" s="1" customFormat="1" x14ac:dyDescent="0.35">
      <c r="A576" s="40"/>
      <c r="B576"/>
    </row>
    <row r="577" spans="1:2" s="1" customFormat="1" x14ac:dyDescent="0.35">
      <c r="A577" s="40"/>
      <c r="B577"/>
    </row>
    <row r="578" spans="1:2" s="1" customFormat="1" x14ac:dyDescent="0.35">
      <c r="A578" s="40"/>
      <c r="B578"/>
    </row>
    <row r="579" spans="1:2" s="1" customFormat="1" x14ac:dyDescent="0.35">
      <c r="A579" s="40"/>
      <c r="B579"/>
    </row>
    <row r="580" spans="1:2" s="1" customFormat="1" x14ac:dyDescent="0.35">
      <c r="A580" s="40"/>
      <c r="B580"/>
    </row>
    <row r="581" spans="1:2" s="1" customFormat="1" x14ac:dyDescent="0.35">
      <c r="A581" s="40"/>
      <c r="B581"/>
    </row>
    <row r="582" spans="1:2" s="1" customFormat="1" x14ac:dyDescent="0.35">
      <c r="A582" s="40"/>
      <c r="B582"/>
    </row>
    <row r="583" spans="1:2" s="1" customFormat="1" x14ac:dyDescent="0.35">
      <c r="A583" s="40"/>
      <c r="B583"/>
    </row>
    <row r="584" spans="1:2" s="1" customFormat="1" x14ac:dyDescent="0.35">
      <c r="A584" s="40"/>
      <c r="B584"/>
    </row>
    <row r="585" spans="1:2" s="1" customFormat="1" x14ac:dyDescent="0.35">
      <c r="A585" s="40"/>
      <c r="B585"/>
    </row>
    <row r="586" spans="1:2" s="1" customFormat="1" x14ac:dyDescent="0.35">
      <c r="A586" s="40"/>
      <c r="B586"/>
    </row>
    <row r="587" spans="1:2" s="1" customFormat="1" x14ac:dyDescent="0.35">
      <c r="A587" s="40"/>
      <c r="B587"/>
    </row>
    <row r="588" spans="1:2" s="1" customFormat="1" x14ac:dyDescent="0.35">
      <c r="A588" s="40"/>
      <c r="B588"/>
    </row>
    <row r="589" spans="1:2" s="1" customFormat="1" x14ac:dyDescent="0.35">
      <c r="A589" s="40"/>
      <c r="B589"/>
    </row>
    <row r="590" spans="1:2" s="1" customFormat="1" x14ac:dyDescent="0.35">
      <c r="A590" s="40"/>
      <c r="B590"/>
    </row>
    <row r="591" spans="1:2" s="1" customFormat="1" x14ac:dyDescent="0.35">
      <c r="A591" s="40"/>
      <c r="B591"/>
    </row>
    <row r="592" spans="1:2" s="1" customFormat="1" x14ac:dyDescent="0.35">
      <c r="A592" s="40"/>
      <c r="B592"/>
    </row>
    <row r="593" spans="1:2" s="1" customFormat="1" x14ac:dyDescent="0.35">
      <c r="A593" s="40"/>
      <c r="B593"/>
    </row>
    <row r="594" spans="1:2" s="1" customFormat="1" x14ac:dyDescent="0.35">
      <c r="A594" s="40"/>
      <c r="B594"/>
    </row>
    <row r="595" spans="1:2" s="1" customFormat="1" x14ac:dyDescent="0.35">
      <c r="A595" s="40"/>
      <c r="B595"/>
    </row>
    <row r="596" spans="1:2" s="1" customFormat="1" x14ac:dyDescent="0.35">
      <c r="A596" s="40"/>
      <c r="B596"/>
    </row>
    <row r="597" spans="1:2" s="1" customFormat="1" x14ac:dyDescent="0.35">
      <c r="A597" s="40"/>
      <c r="B597"/>
    </row>
    <row r="598" spans="1:2" s="1" customFormat="1" x14ac:dyDescent="0.35">
      <c r="A598" s="40"/>
      <c r="B598"/>
    </row>
    <row r="599" spans="1:2" s="1" customFormat="1" x14ac:dyDescent="0.35">
      <c r="A599" s="40"/>
      <c r="B599"/>
    </row>
    <row r="600" spans="1:2" s="1" customFormat="1" x14ac:dyDescent="0.35">
      <c r="A600" s="40"/>
      <c r="B600"/>
    </row>
    <row r="601" spans="1:2" s="1" customFormat="1" x14ac:dyDescent="0.35">
      <c r="A601" s="40"/>
      <c r="B601"/>
    </row>
    <row r="602" spans="1:2" s="1" customFormat="1" x14ac:dyDescent="0.35">
      <c r="A602" s="40"/>
      <c r="B602"/>
    </row>
    <row r="603" spans="1:2" s="1" customFormat="1" x14ac:dyDescent="0.35">
      <c r="A603" s="40"/>
      <c r="B603"/>
    </row>
    <row r="604" spans="1:2" s="1" customFormat="1" x14ac:dyDescent="0.35">
      <c r="A604" s="40"/>
      <c r="B604"/>
    </row>
    <row r="605" spans="1:2" s="1" customFormat="1" x14ac:dyDescent="0.35">
      <c r="A605" s="40"/>
      <c r="B605"/>
    </row>
    <row r="606" spans="1:2" s="1" customFormat="1" x14ac:dyDescent="0.35">
      <c r="A606" s="40"/>
      <c r="B606"/>
    </row>
    <row r="607" spans="1:2" s="1" customFormat="1" x14ac:dyDescent="0.35">
      <c r="A607" s="40"/>
      <c r="B607"/>
    </row>
    <row r="608" spans="1:2" s="1" customFormat="1" x14ac:dyDescent="0.35">
      <c r="A608" s="40"/>
      <c r="B608"/>
    </row>
    <row r="609" spans="1:2" s="1" customFormat="1" x14ac:dyDescent="0.35">
      <c r="A609" s="40"/>
      <c r="B609"/>
    </row>
    <row r="610" spans="1:2" s="1" customFormat="1" x14ac:dyDescent="0.35">
      <c r="A610" s="40"/>
      <c r="B610"/>
    </row>
    <row r="611" spans="1:2" s="1" customFormat="1" x14ac:dyDescent="0.35">
      <c r="A611" s="40"/>
      <c r="B611"/>
    </row>
    <row r="612" spans="1:2" s="1" customFormat="1" x14ac:dyDescent="0.35">
      <c r="A612" s="40"/>
      <c r="B612"/>
    </row>
    <row r="613" spans="1:2" s="1" customFormat="1" x14ac:dyDescent="0.35">
      <c r="A613" s="40"/>
      <c r="B613"/>
    </row>
    <row r="614" spans="1:2" s="1" customFormat="1" x14ac:dyDescent="0.35">
      <c r="A614" s="40"/>
      <c r="B614"/>
    </row>
    <row r="615" spans="1:2" s="1" customFormat="1" x14ac:dyDescent="0.35">
      <c r="A615" s="40"/>
      <c r="B615"/>
    </row>
    <row r="616" spans="1:2" s="1" customFormat="1" x14ac:dyDescent="0.35">
      <c r="A616" s="40"/>
      <c r="B616"/>
    </row>
    <row r="617" spans="1:2" s="1" customFormat="1" x14ac:dyDescent="0.35">
      <c r="A617" s="40"/>
      <c r="B617"/>
    </row>
    <row r="618" spans="1:2" s="1" customFormat="1" x14ac:dyDescent="0.35">
      <c r="A618" s="40"/>
      <c r="B618"/>
    </row>
    <row r="619" spans="1:2" s="1" customFormat="1" x14ac:dyDescent="0.35">
      <c r="A619" s="40"/>
      <c r="B619"/>
    </row>
    <row r="620" spans="1:2" s="1" customFormat="1" x14ac:dyDescent="0.35">
      <c r="A620" s="40"/>
      <c r="B620"/>
    </row>
    <row r="621" spans="1:2" s="1" customFormat="1" x14ac:dyDescent="0.35">
      <c r="A621" s="40"/>
      <c r="B621"/>
    </row>
    <row r="622" spans="1:2" s="1" customFormat="1" x14ac:dyDescent="0.35">
      <c r="A622" s="40"/>
      <c r="B622"/>
    </row>
    <row r="623" spans="1:2" s="1" customFormat="1" x14ac:dyDescent="0.35">
      <c r="A623" s="40"/>
      <c r="B623"/>
    </row>
    <row r="624" spans="1:2" s="1" customFormat="1" x14ac:dyDescent="0.35">
      <c r="A624" s="40"/>
      <c r="B624"/>
    </row>
    <row r="625" spans="1:2" s="1" customFormat="1" x14ac:dyDescent="0.35">
      <c r="A625" s="40"/>
      <c r="B625"/>
    </row>
    <row r="626" spans="1:2" s="1" customFormat="1" x14ac:dyDescent="0.35">
      <c r="A626" s="40"/>
      <c r="B626"/>
    </row>
    <row r="627" spans="1:2" s="1" customFormat="1" x14ac:dyDescent="0.35">
      <c r="A627" s="40"/>
      <c r="B627"/>
    </row>
    <row r="628" spans="1:2" s="1" customFormat="1" x14ac:dyDescent="0.35">
      <c r="A628" s="40"/>
      <c r="B628"/>
    </row>
    <row r="629" spans="1:2" s="1" customFormat="1" x14ac:dyDescent="0.35">
      <c r="A629" s="40"/>
      <c r="B629"/>
    </row>
    <row r="630" spans="1:2" s="1" customFormat="1" x14ac:dyDescent="0.35">
      <c r="A630" s="40"/>
      <c r="B630"/>
    </row>
    <row r="631" spans="1:2" s="1" customFormat="1" x14ac:dyDescent="0.35">
      <c r="A631" s="40"/>
      <c r="B631"/>
    </row>
    <row r="632" spans="1:2" s="1" customFormat="1" x14ac:dyDescent="0.35">
      <c r="A632" s="40"/>
      <c r="B632"/>
    </row>
    <row r="633" spans="1:2" s="1" customFormat="1" x14ac:dyDescent="0.35">
      <c r="A633" s="40"/>
      <c r="B633"/>
    </row>
    <row r="634" spans="1:2" s="1" customFormat="1" x14ac:dyDescent="0.35">
      <c r="A634" s="40"/>
      <c r="B634"/>
    </row>
    <row r="635" spans="1:2" s="1" customFormat="1" x14ac:dyDescent="0.35">
      <c r="A635" s="40"/>
      <c r="B635"/>
    </row>
    <row r="636" spans="1:2" s="1" customFormat="1" x14ac:dyDescent="0.35">
      <c r="A636" s="40"/>
      <c r="B636"/>
    </row>
    <row r="637" spans="1:2" s="1" customFormat="1" x14ac:dyDescent="0.35">
      <c r="A637" s="40"/>
      <c r="B637"/>
    </row>
    <row r="638" spans="1:2" s="1" customFormat="1" x14ac:dyDescent="0.35">
      <c r="A638" s="40"/>
      <c r="B638"/>
    </row>
    <row r="639" spans="1:2" s="1" customFormat="1" x14ac:dyDescent="0.35">
      <c r="A639" s="40"/>
      <c r="B639"/>
    </row>
    <row r="640" spans="1:2" s="1" customFormat="1" x14ac:dyDescent="0.35">
      <c r="A640" s="40"/>
      <c r="B640"/>
    </row>
    <row r="641" spans="1:2" s="1" customFormat="1" x14ac:dyDescent="0.35">
      <c r="A641" s="40"/>
      <c r="B641"/>
    </row>
    <row r="642" spans="1:2" s="1" customFormat="1" x14ac:dyDescent="0.35">
      <c r="A642" s="40"/>
      <c r="B642"/>
    </row>
    <row r="643" spans="1:2" s="1" customFormat="1" x14ac:dyDescent="0.35">
      <c r="A643" s="40"/>
      <c r="B643"/>
    </row>
    <row r="644" spans="1:2" s="1" customFormat="1" x14ac:dyDescent="0.35">
      <c r="A644" s="40"/>
      <c r="B644"/>
    </row>
    <row r="645" spans="1:2" s="1" customFormat="1" x14ac:dyDescent="0.35">
      <c r="A645" s="40"/>
      <c r="B645"/>
    </row>
    <row r="646" spans="1:2" s="1" customFormat="1" x14ac:dyDescent="0.35">
      <c r="A646" s="40"/>
      <c r="B646"/>
    </row>
    <row r="647" spans="1:2" s="1" customFormat="1" x14ac:dyDescent="0.35">
      <c r="A647" s="40"/>
      <c r="B647"/>
    </row>
    <row r="648" spans="1:2" s="1" customFormat="1" x14ac:dyDescent="0.35">
      <c r="A648" s="40"/>
      <c r="B648"/>
    </row>
    <row r="649" spans="1:2" s="1" customFormat="1" x14ac:dyDescent="0.35">
      <c r="A649" s="40"/>
      <c r="B649"/>
    </row>
    <row r="650" spans="1:2" s="1" customFormat="1" x14ac:dyDescent="0.35">
      <c r="A650" s="40"/>
      <c r="B650"/>
    </row>
    <row r="651" spans="1:2" s="1" customFormat="1" x14ac:dyDescent="0.35">
      <c r="A651" s="40"/>
      <c r="B651"/>
    </row>
    <row r="652" spans="1:2" s="1" customFormat="1" x14ac:dyDescent="0.35">
      <c r="A652" s="40"/>
      <c r="B652"/>
    </row>
    <row r="653" spans="1:2" s="1" customFormat="1" x14ac:dyDescent="0.35">
      <c r="A653" s="40"/>
      <c r="B653"/>
    </row>
    <row r="654" spans="1:2" s="1" customFormat="1" x14ac:dyDescent="0.35">
      <c r="A654" s="40"/>
      <c r="B654"/>
    </row>
    <row r="655" spans="1:2" s="1" customFormat="1" x14ac:dyDescent="0.35">
      <c r="A655" s="40"/>
      <c r="B655"/>
    </row>
    <row r="656" spans="1:2" s="1" customFormat="1" x14ac:dyDescent="0.35">
      <c r="A656" s="40"/>
      <c r="B656"/>
    </row>
    <row r="657" spans="1:2" s="1" customFormat="1" x14ac:dyDescent="0.35">
      <c r="A657" s="40"/>
      <c r="B657"/>
    </row>
    <row r="658" spans="1:2" s="1" customFormat="1" x14ac:dyDescent="0.35">
      <c r="A658" s="40"/>
      <c r="B658"/>
    </row>
    <row r="659" spans="1:2" s="1" customFormat="1" x14ac:dyDescent="0.35">
      <c r="A659" s="40"/>
      <c r="B659"/>
    </row>
    <row r="660" spans="1:2" s="1" customFormat="1" x14ac:dyDescent="0.35">
      <c r="A660" s="40"/>
      <c r="B660"/>
    </row>
    <row r="661" spans="1:2" s="1" customFormat="1" x14ac:dyDescent="0.35">
      <c r="A661" s="40"/>
      <c r="B661"/>
    </row>
    <row r="662" spans="1:2" s="1" customFormat="1" x14ac:dyDescent="0.35">
      <c r="A662" s="40"/>
      <c r="B662"/>
    </row>
    <row r="663" spans="1:2" s="1" customFormat="1" x14ac:dyDescent="0.35">
      <c r="A663" s="40"/>
      <c r="B663"/>
    </row>
    <row r="664" spans="1:2" s="1" customFormat="1" x14ac:dyDescent="0.35">
      <c r="A664" s="40"/>
      <c r="B664"/>
    </row>
    <row r="665" spans="1:2" s="1" customFormat="1" x14ac:dyDescent="0.35">
      <c r="A665" s="40"/>
      <c r="B665"/>
    </row>
    <row r="666" spans="1:2" s="1" customFormat="1" x14ac:dyDescent="0.35">
      <c r="A666" s="40"/>
      <c r="B666"/>
    </row>
    <row r="667" spans="1:2" s="1" customFormat="1" x14ac:dyDescent="0.35">
      <c r="A667" s="40"/>
      <c r="B667"/>
    </row>
    <row r="668" spans="1:2" s="1" customFormat="1" x14ac:dyDescent="0.35">
      <c r="A668" s="40"/>
      <c r="B668"/>
    </row>
    <row r="669" spans="1:2" s="1" customFormat="1" x14ac:dyDescent="0.35">
      <c r="A669" s="40"/>
      <c r="B669"/>
    </row>
    <row r="670" spans="1:2" s="1" customFormat="1" x14ac:dyDescent="0.35">
      <c r="A670" s="40"/>
      <c r="B670"/>
    </row>
    <row r="671" spans="1:2" s="1" customFormat="1" x14ac:dyDescent="0.35">
      <c r="A671" s="40"/>
      <c r="B671"/>
    </row>
    <row r="672" spans="1:2" s="1" customFormat="1" x14ac:dyDescent="0.35">
      <c r="A672" s="40"/>
      <c r="B672"/>
    </row>
    <row r="673" spans="1:2" s="1" customFormat="1" x14ac:dyDescent="0.35">
      <c r="A673" s="40"/>
      <c r="B673"/>
    </row>
    <row r="674" spans="1:2" s="1" customFormat="1" x14ac:dyDescent="0.35">
      <c r="A674" s="40"/>
      <c r="B674"/>
    </row>
    <row r="675" spans="1:2" s="1" customFormat="1" x14ac:dyDescent="0.35">
      <c r="A675" s="40"/>
      <c r="B675"/>
    </row>
    <row r="676" spans="1:2" s="1" customFormat="1" x14ac:dyDescent="0.35">
      <c r="A676" s="40"/>
      <c r="B676"/>
    </row>
    <row r="677" spans="1:2" s="1" customFormat="1" x14ac:dyDescent="0.35">
      <c r="A677" s="40"/>
      <c r="B677"/>
    </row>
    <row r="678" spans="1:2" s="1" customFormat="1" x14ac:dyDescent="0.35">
      <c r="A678" s="40"/>
      <c r="B678"/>
    </row>
    <row r="679" spans="1:2" s="1" customFormat="1" x14ac:dyDescent="0.35">
      <c r="A679" s="40"/>
      <c r="B679"/>
    </row>
    <row r="680" spans="1:2" s="1" customFormat="1" x14ac:dyDescent="0.35">
      <c r="A680" s="40"/>
      <c r="B680"/>
    </row>
    <row r="681" spans="1:2" s="1" customFormat="1" x14ac:dyDescent="0.35">
      <c r="A681" s="40"/>
      <c r="B681"/>
    </row>
    <row r="682" spans="1:2" s="1" customFormat="1" x14ac:dyDescent="0.35">
      <c r="A682" s="40"/>
      <c r="B682"/>
    </row>
    <row r="683" spans="1:2" s="1" customFormat="1" x14ac:dyDescent="0.35">
      <c r="A683" s="40"/>
      <c r="B683"/>
    </row>
    <row r="684" spans="1:2" s="1" customFormat="1" x14ac:dyDescent="0.35">
      <c r="A684" s="40"/>
      <c r="B684"/>
    </row>
    <row r="685" spans="1:2" s="1" customFormat="1" x14ac:dyDescent="0.35">
      <c r="A685" s="40"/>
      <c r="B685"/>
    </row>
    <row r="686" spans="1:2" s="1" customFormat="1" x14ac:dyDescent="0.35">
      <c r="A686" s="40"/>
      <c r="B686"/>
    </row>
    <row r="687" spans="1:2" s="1" customFormat="1" x14ac:dyDescent="0.35">
      <c r="A687" s="40"/>
      <c r="B687"/>
    </row>
    <row r="688" spans="1:2" s="1" customFormat="1" x14ac:dyDescent="0.35">
      <c r="A688" s="40"/>
      <c r="B688"/>
    </row>
    <row r="689" spans="1:2" s="1" customFormat="1" x14ac:dyDescent="0.35">
      <c r="A689" s="40"/>
      <c r="B689"/>
    </row>
    <row r="690" spans="1:2" s="1" customFormat="1" x14ac:dyDescent="0.35">
      <c r="A690" s="40"/>
      <c r="B690"/>
    </row>
    <row r="691" spans="1:2" s="1" customFormat="1" x14ac:dyDescent="0.35">
      <c r="A691" s="40"/>
      <c r="B691"/>
    </row>
    <row r="692" spans="1:2" s="1" customFormat="1" x14ac:dyDescent="0.35">
      <c r="A692" s="40"/>
      <c r="B692"/>
    </row>
    <row r="693" spans="1:2" s="1" customFormat="1" x14ac:dyDescent="0.35">
      <c r="A693" s="40"/>
      <c r="B693"/>
    </row>
    <row r="694" spans="1:2" s="1" customFormat="1" x14ac:dyDescent="0.35">
      <c r="A694" s="40"/>
      <c r="B694"/>
    </row>
    <row r="695" spans="1:2" s="1" customFormat="1" x14ac:dyDescent="0.35">
      <c r="A695" s="40"/>
      <c r="B695"/>
    </row>
    <row r="696" spans="1:2" s="1" customFormat="1" x14ac:dyDescent="0.35">
      <c r="A696" s="40"/>
      <c r="B696"/>
    </row>
    <row r="697" spans="1:2" s="1" customFormat="1" x14ac:dyDescent="0.35">
      <c r="A697" s="40"/>
      <c r="B697"/>
    </row>
    <row r="698" spans="1:2" s="1" customFormat="1" x14ac:dyDescent="0.35">
      <c r="A698" s="40"/>
      <c r="B698"/>
    </row>
    <row r="699" spans="1:2" s="1" customFormat="1" x14ac:dyDescent="0.35">
      <c r="A699" s="40"/>
      <c r="B699"/>
    </row>
    <row r="700" spans="1:2" s="1" customFormat="1" x14ac:dyDescent="0.35">
      <c r="A700" s="40"/>
      <c r="B700"/>
    </row>
    <row r="701" spans="1:2" s="1" customFormat="1" x14ac:dyDescent="0.35">
      <c r="A701" s="40"/>
      <c r="B701"/>
    </row>
    <row r="702" spans="1:2" s="1" customFormat="1" x14ac:dyDescent="0.35">
      <c r="A702" s="40"/>
      <c r="B702"/>
    </row>
    <row r="703" spans="1:2" s="1" customFormat="1" x14ac:dyDescent="0.35">
      <c r="A703" s="40"/>
      <c r="B703"/>
    </row>
    <row r="704" spans="1:2" s="1" customFormat="1" x14ac:dyDescent="0.35">
      <c r="A704" s="40"/>
      <c r="B704"/>
    </row>
    <row r="705" spans="1:2" s="1" customFormat="1" x14ac:dyDescent="0.35">
      <c r="A705" s="40"/>
      <c r="B705"/>
    </row>
    <row r="706" spans="1:2" s="1" customFormat="1" x14ac:dyDescent="0.35">
      <c r="A706" s="40"/>
      <c r="B706"/>
    </row>
    <row r="707" spans="1:2" s="1" customFormat="1" x14ac:dyDescent="0.35">
      <c r="A707" s="40"/>
      <c r="B707"/>
    </row>
    <row r="708" spans="1:2" s="1" customFormat="1" x14ac:dyDescent="0.35">
      <c r="A708" s="40"/>
      <c r="B708"/>
    </row>
    <row r="709" spans="1:2" s="1" customFormat="1" x14ac:dyDescent="0.35">
      <c r="A709" s="40"/>
      <c r="B709"/>
    </row>
    <row r="710" spans="1:2" s="1" customFormat="1" x14ac:dyDescent="0.35">
      <c r="A710" s="40"/>
      <c r="B710"/>
    </row>
    <row r="711" spans="1:2" s="1" customFormat="1" x14ac:dyDescent="0.35">
      <c r="A711" s="40"/>
      <c r="B711"/>
    </row>
    <row r="712" spans="1:2" s="1" customFormat="1" x14ac:dyDescent="0.35">
      <c r="A712" s="40"/>
      <c r="B712"/>
    </row>
    <row r="713" spans="1:2" s="1" customFormat="1" x14ac:dyDescent="0.35">
      <c r="A713" s="40"/>
      <c r="B713"/>
    </row>
    <row r="714" spans="1:2" s="1" customFormat="1" x14ac:dyDescent="0.35">
      <c r="A714" s="40"/>
      <c r="B714"/>
    </row>
    <row r="715" spans="1:2" s="1" customFormat="1" x14ac:dyDescent="0.35">
      <c r="A715" s="40"/>
      <c r="B715"/>
    </row>
    <row r="716" spans="1:2" s="1" customFormat="1" x14ac:dyDescent="0.35">
      <c r="A716" s="40"/>
      <c r="B716"/>
    </row>
    <row r="717" spans="1:2" s="1" customFormat="1" x14ac:dyDescent="0.35">
      <c r="A717" s="40"/>
      <c r="B717"/>
    </row>
    <row r="718" spans="1:2" s="1" customFormat="1" x14ac:dyDescent="0.35">
      <c r="A718" s="40"/>
      <c r="B718"/>
    </row>
    <row r="719" spans="1:2" s="1" customFormat="1" x14ac:dyDescent="0.35">
      <c r="A719" s="40"/>
      <c r="B719"/>
    </row>
    <row r="720" spans="1:2" s="1" customFormat="1" x14ac:dyDescent="0.35">
      <c r="A720" s="40"/>
      <c r="B720"/>
    </row>
    <row r="721" spans="1:2" s="1" customFormat="1" x14ac:dyDescent="0.35">
      <c r="A721" s="40"/>
      <c r="B721"/>
    </row>
    <row r="722" spans="1:2" s="1" customFormat="1" x14ac:dyDescent="0.35">
      <c r="A722" s="40"/>
      <c r="B722"/>
    </row>
    <row r="723" spans="1:2" s="1" customFormat="1" x14ac:dyDescent="0.35">
      <c r="A723" s="40"/>
      <c r="B723"/>
    </row>
    <row r="724" spans="1:2" s="1" customFormat="1" x14ac:dyDescent="0.35">
      <c r="A724" s="40"/>
      <c r="B724"/>
    </row>
    <row r="725" spans="1:2" s="1" customFormat="1" x14ac:dyDescent="0.35">
      <c r="A725" s="40"/>
      <c r="B725"/>
    </row>
    <row r="726" spans="1:2" s="1" customFormat="1" x14ac:dyDescent="0.35">
      <c r="A726" s="40"/>
      <c r="B726"/>
    </row>
    <row r="727" spans="1:2" s="1" customFormat="1" x14ac:dyDescent="0.35">
      <c r="A727" s="40"/>
      <c r="B727"/>
    </row>
    <row r="728" spans="1:2" s="1" customFormat="1" x14ac:dyDescent="0.35">
      <c r="A728" s="40"/>
      <c r="B728"/>
    </row>
    <row r="729" spans="1:2" s="1" customFormat="1" x14ac:dyDescent="0.35">
      <c r="A729" s="40"/>
      <c r="B729"/>
    </row>
    <row r="730" spans="1:2" s="1" customFormat="1" x14ac:dyDescent="0.35">
      <c r="A730" s="40"/>
      <c r="B730"/>
    </row>
    <row r="731" spans="1:2" s="1" customFormat="1" x14ac:dyDescent="0.35">
      <c r="A731" s="40"/>
      <c r="B731"/>
    </row>
    <row r="732" spans="1:2" s="1" customFormat="1" x14ac:dyDescent="0.35">
      <c r="A732" s="40"/>
      <c r="B732"/>
    </row>
    <row r="733" spans="1:2" s="1" customFormat="1" x14ac:dyDescent="0.35">
      <c r="A733" s="40"/>
      <c r="B733"/>
    </row>
    <row r="734" spans="1:2" s="1" customFormat="1" x14ac:dyDescent="0.35">
      <c r="A734" s="40"/>
      <c r="B734"/>
    </row>
  </sheetData>
  <sheetProtection algorithmName="SHA-512" hashValue="wAdQeLOuot0dofRm0iWAYpgq0dUacvuvQ23JDjpRSf9esmNvz2Ptq+KgV3sjEv734LPZlfupBVfy4ADUiMhWDg==" saltValue="pcAe7cXGCu62aYqVnRJG8w==" spinCount="100000" sheet="1" objects="1" scenarios="1" insertRows="0" deleteRows="0" selectLockedCells="1"/>
  <mergeCells count="70">
    <mergeCell ref="C92:E92"/>
    <mergeCell ref="F92:I92"/>
    <mergeCell ref="F93:I93"/>
    <mergeCell ref="F94:I94"/>
    <mergeCell ref="C89:E89"/>
    <mergeCell ref="F89:I89"/>
    <mergeCell ref="C90:E90"/>
    <mergeCell ref="F90:I90"/>
    <mergeCell ref="C91:E91"/>
    <mergeCell ref="F91:I91"/>
    <mergeCell ref="F84:I84"/>
    <mergeCell ref="J84:L84"/>
    <mergeCell ref="C78:D81"/>
    <mergeCell ref="F78:H78"/>
    <mergeCell ref="I78:I81"/>
    <mergeCell ref="K78:L81"/>
    <mergeCell ref="F79:H79"/>
    <mergeCell ref="F80:H80"/>
    <mergeCell ref="F81:H81"/>
    <mergeCell ref="C82:D82"/>
    <mergeCell ref="F82:H82"/>
    <mergeCell ref="K82:L82"/>
    <mergeCell ref="F83:I83"/>
    <mergeCell ref="J83:L83"/>
    <mergeCell ref="F73:I73"/>
    <mergeCell ref="J73:L73"/>
    <mergeCell ref="C74:D77"/>
    <mergeCell ref="F74:H74"/>
    <mergeCell ref="I74:I77"/>
    <mergeCell ref="K74:L77"/>
    <mergeCell ref="F75:H75"/>
    <mergeCell ref="F76:H76"/>
    <mergeCell ref="F77:H77"/>
    <mergeCell ref="E69:H69"/>
    <mergeCell ref="E49:H49"/>
    <mergeCell ref="E55:H55"/>
    <mergeCell ref="M55:N55"/>
    <mergeCell ref="M56:N56"/>
    <mergeCell ref="M57:N57"/>
    <mergeCell ref="M58:N58"/>
    <mergeCell ref="E60:H60"/>
    <mergeCell ref="E66:H66"/>
    <mergeCell ref="M66:N66"/>
    <mergeCell ref="E67:H67"/>
    <mergeCell ref="M67:N67"/>
    <mergeCell ref="M47:N47"/>
    <mergeCell ref="B13:D13"/>
    <mergeCell ref="E13:I13"/>
    <mergeCell ref="B17:I18"/>
    <mergeCell ref="M22:N22"/>
    <mergeCell ref="M23:N23"/>
    <mergeCell ref="M24:N24"/>
    <mergeCell ref="M25:N25"/>
    <mergeCell ref="M44:N44"/>
    <mergeCell ref="M45:N45"/>
    <mergeCell ref="M46:N46"/>
    <mergeCell ref="B9:D9"/>
    <mergeCell ref="E9:I9"/>
    <mergeCell ref="E44:H44"/>
    <mergeCell ref="B5:G5"/>
    <mergeCell ref="B7:D7"/>
    <mergeCell ref="E7:I7"/>
    <mergeCell ref="B8:D8"/>
    <mergeCell ref="E8:I8"/>
    <mergeCell ref="B10:D10"/>
    <mergeCell ref="E10:I10"/>
    <mergeCell ref="B11:D11"/>
    <mergeCell ref="E11:I11"/>
    <mergeCell ref="B12:D12"/>
    <mergeCell ref="E12:I12"/>
  </mergeCells>
  <conditionalFormatting sqref="F35:F37 H35:H37">
    <cfRule type="expression" dxfId="39" priority="3">
      <formula>$E$9="Acreditat TECNIO"</formula>
    </cfRule>
    <cfRule type="cellIs" priority="4" operator="equal">
      <formula>0</formula>
    </cfRule>
    <cfRule type="cellIs" dxfId="38" priority="5" operator="greaterThan">
      <formula>0.8</formula>
    </cfRule>
    <cfRule type="cellIs" dxfId="37" priority="6" operator="between">
      <formula>0.1</formula>
      <formula>0.8</formula>
    </cfRule>
    <cfRule type="cellIs" dxfId="36" priority="7" operator="lessThan">
      <formula>0.1</formula>
    </cfRule>
  </conditionalFormatting>
  <conditionalFormatting sqref="F35:F37">
    <cfRule type="cellIs" dxfId="35" priority="2" operator="greaterThan">
      <formula>1</formula>
    </cfRule>
  </conditionalFormatting>
  <conditionalFormatting sqref="F37">
    <cfRule type="expression" dxfId="34" priority="1">
      <formula>$F$35&gt;1</formula>
    </cfRule>
  </conditionalFormatting>
  <conditionalFormatting sqref="I69">
    <cfRule type="cellIs" dxfId="33" priority="8" operator="greaterThan">
      <formula>1500*2</formula>
    </cfRule>
    <cfRule type="containsBlanks" priority="9">
      <formula>LEN(TRIM(I69))=0</formula>
    </cfRule>
  </conditionalFormatting>
  <conditionalFormatting sqref="I49:J49">
    <cfRule type="expression" dxfId="32" priority="10">
      <formula>$I$49&gt;$F$83/2</formula>
    </cfRule>
    <cfRule type="containsBlanks" priority="11">
      <formula>LEN(TRIM(I49))=0</formula>
    </cfRule>
  </conditionalFormatting>
  <pageMargins left="0.70866141732283472" right="0.70866141732283472" top="0.74803149606299213" bottom="0.74803149606299213" header="0.31496062992125984" footer="0.31496062992125984"/>
  <pageSetup paperSize="9" scale="25" orientation="portrait" r:id="rId1"/>
  <headerFooter>
    <oddFooter>&amp;R&amp;7Pressupost  RD 2023
Versió 2, 3 d'abril de 2023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7CD6AA9-0E7C-4EBF-A9A0-1F547BC8384A}">
          <x14:formula1>
            <xm:f>Desplegables!$E$6:$E$9</xm:f>
          </x14:formula1>
          <xm:sqref>E8:E9</xm:sqref>
        </x14:dataValidation>
        <x14:dataValidation type="list" allowBlank="1" showInputMessage="1" showErrorMessage="1" xr:uid="{F8762103-477A-4A70-8AED-C2C1C1154666}">
          <x14:formula1>
            <xm:f>Desplegables!$D$8</xm:f>
          </x14:formula1>
          <xm:sqref>C67:D67</xm:sqref>
        </x14:dataValidation>
        <x14:dataValidation type="list" allowBlank="1" showInputMessage="1" showErrorMessage="1" xr:uid="{DC028594-0F01-4D79-AB0A-A7DCEE5CE54F}">
          <x14:formula1>
            <xm:f>Desplegables!$D$6:$D$7</xm:f>
          </x14:formula1>
          <xm:sqref>C23:D25 C45:D47 C56:D58</xm:sqref>
        </x14:dataValidation>
        <x14:dataValidation type="list" allowBlank="1" showInputMessage="1" showErrorMessage="1" xr:uid="{D4278BA3-3B21-4BD8-AFE6-CB380F4E7A25}">
          <x14:formula1>
            <xm:f>Desplegables!$B$6:$B$12</xm:f>
          </x14:formula1>
          <xm:sqref>B23:B25 B45:B47 B56:B58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C13B6-55BB-470A-9D4F-097A4C34FECA}">
  <dimension ref="A1:DK734"/>
  <sheetViews>
    <sheetView zoomScaleNormal="100" zoomScaleSheetLayoutView="53" workbookViewId="0">
      <selection activeCell="B35" sqref="B35"/>
    </sheetView>
  </sheetViews>
  <sheetFormatPr defaultColWidth="19.7265625" defaultRowHeight="14.5" x14ac:dyDescent="0.35"/>
  <cols>
    <col min="1" max="1" width="10.453125" style="40" customWidth="1"/>
    <col min="2" max="2" width="28.54296875" customWidth="1"/>
    <col min="3" max="3" width="25" customWidth="1"/>
    <col min="4" max="4" width="22" hidden="1" customWidth="1"/>
    <col min="5" max="5" width="49" customWidth="1" collapsed="1"/>
    <col min="6" max="6" width="16.54296875" customWidth="1"/>
    <col min="7" max="7" width="15.7265625" customWidth="1"/>
    <col min="8" max="8" width="15.7265625" hidden="1" customWidth="1" collapsed="1"/>
    <col min="9" max="9" width="28.81640625" customWidth="1"/>
    <col min="10" max="10" width="35.453125" hidden="1" customWidth="1"/>
    <col min="11" max="11" width="9.54296875" hidden="1" customWidth="1"/>
    <col min="12" max="12" width="20.453125" hidden="1" customWidth="1"/>
    <col min="13" max="13" width="27.54296875" style="1" hidden="1" customWidth="1" collapsed="1"/>
    <col min="14" max="14" width="33.81640625" style="1" hidden="1" customWidth="1"/>
    <col min="15" max="115" width="19.7265625" style="1"/>
  </cols>
  <sheetData>
    <row r="1" spans="1:15" s="1" customFormat="1" x14ac:dyDescent="0.35">
      <c r="A1" s="40"/>
    </row>
    <row r="2" spans="1:15" s="1" customFormat="1" x14ac:dyDescent="0.35">
      <c r="A2" s="40"/>
    </row>
    <row r="3" spans="1:15" s="1" customFormat="1" x14ac:dyDescent="0.35">
      <c r="A3" s="40"/>
    </row>
    <row r="4" spans="1:15" s="1" customFormat="1" ht="18.5" x14ac:dyDescent="0.35">
      <c r="A4" s="40"/>
      <c r="B4" s="21"/>
    </row>
    <row r="5" spans="1:15" s="1" customFormat="1" ht="29.25" customHeight="1" x14ac:dyDescent="0.35">
      <c r="A5" s="40"/>
      <c r="B5" s="313" t="str">
        <f>'INSTRUCCIONS Sol·licitant'!$B$5</f>
        <v>RESOLUCIÓ EMT/2447/2023, de 3 de juliol, per la qual s'aproven les bases reguladores de la línia de subvencions per a nuclis R+D Green.</v>
      </c>
      <c r="C5" s="313"/>
      <c r="D5" s="313"/>
      <c r="E5" s="313"/>
      <c r="F5" s="313"/>
      <c r="G5" s="313"/>
      <c r="H5" s="176"/>
      <c r="I5" s="176"/>
    </row>
    <row r="6" spans="1:15" s="1" customFormat="1" x14ac:dyDescent="0.35">
      <c r="A6" s="40"/>
      <c r="B6" s="41"/>
    </row>
    <row r="7" spans="1:15" s="1" customFormat="1" x14ac:dyDescent="0.35">
      <c r="A7" s="40"/>
      <c r="B7" s="307" t="s">
        <v>11</v>
      </c>
      <c r="C7" s="308"/>
      <c r="D7" s="308"/>
      <c r="E7" s="314"/>
      <c r="F7" s="314"/>
      <c r="G7" s="314"/>
      <c r="H7" s="314"/>
      <c r="I7" s="314"/>
    </row>
    <row r="8" spans="1:15" s="1" customFormat="1" x14ac:dyDescent="0.35">
      <c r="A8" s="40"/>
      <c r="B8" s="310" t="s">
        <v>33</v>
      </c>
      <c r="C8" s="311"/>
      <c r="D8" s="311"/>
      <c r="E8" s="315"/>
      <c r="F8" s="315"/>
      <c r="G8" s="315"/>
      <c r="H8" s="315"/>
      <c r="I8" s="315"/>
    </row>
    <row r="9" spans="1:15" s="1" customFormat="1" hidden="1" x14ac:dyDescent="0.35">
      <c r="A9" s="40"/>
      <c r="B9" s="316" t="s">
        <v>34</v>
      </c>
      <c r="C9" s="317"/>
      <c r="D9" s="317"/>
      <c r="E9" s="322"/>
      <c r="F9" s="322"/>
      <c r="G9" s="322"/>
      <c r="H9" s="322"/>
      <c r="I9" s="322"/>
    </row>
    <row r="10" spans="1:15" s="1" customFormat="1" x14ac:dyDescent="0.35">
      <c r="A10" s="40"/>
      <c r="B10" s="342" t="s">
        <v>12</v>
      </c>
      <c r="C10" s="343"/>
      <c r="D10" s="343"/>
      <c r="E10" s="344" t="str">
        <f>IF('EMPRESA 1 - Líder'!E10="","Títol projecte indicat EMPRESA 1 - Líder",'EMPRESA 1 - Líder'!E10)</f>
        <v>Títol projecte indicat EMPRESA 1 - Líder</v>
      </c>
      <c r="F10" s="344"/>
      <c r="G10" s="344"/>
      <c r="H10" s="344"/>
      <c r="I10" s="344"/>
    </row>
    <row r="11" spans="1:15" s="1" customFormat="1" x14ac:dyDescent="0.35">
      <c r="A11" s="40"/>
      <c r="B11" s="342" t="s">
        <v>13</v>
      </c>
      <c r="C11" s="343"/>
      <c r="D11" s="343"/>
      <c r="E11" s="345" t="str">
        <f>IF('EMPRESA 1 - Líder'!E11="","Acrònim projecte indicat EMPRESA 1 - Líder",'EMPRESA 1 - Líder'!E11)</f>
        <v>Acrònim projecte indicat EMPRESA 1 - Líder</v>
      </c>
      <c r="F11" s="345"/>
      <c r="G11" s="345"/>
      <c r="H11" s="345"/>
      <c r="I11" s="345"/>
    </row>
    <row r="12" spans="1:15" s="1" customFormat="1" hidden="1" x14ac:dyDescent="0.35">
      <c r="A12" s="40"/>
      <c r="B12" s="316" t="s">
        <v>253</v>
      </c>
      <c r="C12" s="317"/>
      <c r="D12" s="317"/>
      <c r="E12" s="322" t="str">
        <f>IF('EMPRESA 1 - Líder'!E12="","Introduïr CODI PROJECTE pestanya EMPRESA 1 - LÍDER",'EMPRESA 1 - Líder'!E12)</f>
        <v>Introduïr CODI PROJECTE pestanya EMPRESA 1 - LÍDER</v>
      </c>
      <c r="F12" s="322"/>
      <c r="G12" s="322"/>
      <c r="H12" s="322"/>
      <c r="I12" s="322"/>
    </row>
    <row r="13" spans="1:15" s="1" customFormat="1" hidden="1" x14ac:dyDescent="0.35">
      <c r="A13" s="40"/>
      <c r="B13" s="316" t="s">
        <v>28</v>
      </c>
      <c r="C13" s="317"/>
      <c r="D13" s="317"/>
      <c r="E13" s="346" t="str">
        <f>IF('EMPRESA 1 - Líder'!E13="","Introduïr AVALUADOR pestanya EMPRESA 1 - LÍDER",'EMPRESA 1 - Líder'!E13)</f>
        <v>Introduïr AVALUADOR pestanya EMPRESA 1 - LÍDER</v>
      </c>
      <c r="F13" s="346"/>
      <c r="G13" s="346"/>
      <c r="H13" s="346"/>
      <c r="I13" s="346"/>
    </row>
    <row r="14" spans="1:15" s="1" customFormat="1" x14ac:dyDescent="0.35">
      <c r="A14" s="40"/>
    </row>
    <row r="15" spans="1:15" s="1" customFormat="1" x14ac:dyDescent="0.35">
      <c r="A15" s="40"/>
      <c r="B15" s="41"/>
    </row>
    <row r="16" spans="1:15" s="1" customFormat="1" ht="15" thickBot="1" x14ac:dyDescent="0.4">
      <c r="A16" s="40"/>
      <c r="B16" s="42" t="s">
        <v>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15" s="1" customFormat="1" ht="15" customHeight="1" x14ac:dyDescent="0.35">
      <c r="A17" s="40"/>
      <c r="B17" s="323" t="s">
        <v>42</v>
      </c>
      <c r="C17" s="323"/>
      <c r="D17" s="323"/>
      <c r="E17" s="323"/>
      <c r="F17" s="323"/>
      <c r="G17" s="323"/>
      <c r="H17" s="323"/>
      <c r="I17" s="323"/>
    </row>
    <row r="18" spans="1:115" s="1" customFormat="1" x14ac:dyDescent="0.35">
      <c r="A18" s="40"/>
      <c r="B18" s="323"/>
      <c r="C18" s="323"/>
      <c r="D18" s="323"/>
      <c r="E18" s="323"/>
      <c r="F18" s="323"/>
      <c r="G18" s="323"/>
      <c r="H18" s="323"/>
      <c r="I18" s="323"/>
    </row>
    <row r="19" spans="1:115" s="1" customFormat="1" x14ac:dyDescent="0.35">
      <c r="A19" s="40"/>
      <c r="B19" s="195"/>
      <c r="C19" s="195"/>
      <c r="D19" s="195"/>
      <c r="E19" s="195"/>
      <c r="F19" s="195"/>
      <c r="G19" s="195"/>
      <c r="H19" s="195"/>
      <c r="I19" s="195"/>
    </row>
    <row r="20" spans="1:115" s="1" customFormat="1" x14ac:dyDescent="0.35">
      <c r="A20" s="40"/>
      <c r="B20" s="207" t="s">
        <v>123</v>
      </c>
      <c r="C20" s="195"/>
      <c r="D20" s="195"/>
      <c r="E20" s="195"/>
      <c r="F20" s="195"/>
      <c r="G20" s="195"/>
      <c r="I20" s="43"/>
    </row>
    <row r="21" spans="1:115" s="1" customFormat="1" x14ac:dyDescent="0.35">
      <c r="A21" s="40"/>
      <c r="I21" s="44"/>
      <c r="J21" s="44"/>
      <c r="K21" s="44"/>
      <c r="L21" s="44"/>
    </row>
    <row r="22" spans="1:115" s="49" customFormat="1" ht="38.25" customHeight="1" x14ac:dyDescent="0.35">
      <c r="A22" s="45"/>
      <c r="B22" s="46" t="s">
        <v>35</v>
      </c>
      <c r="C22" s="46" t="s">
        <v>0</v>
      </c>
      <c r="D22" s="47" t="s">
        <v>24</v>
      </c>
      <c r="E22" s="46" t="s">
        <v>9</v>
      </c>
      <c r="F22" s="46" t="s">
        <v>10</v>
      </c>
      <c r="G22" s="46" t="s">
        <v>8</v>
      </c>
      <c r="H22" s="47" t="s">
        <v>25</v>
      </c>
      <c r="I22" s="46" t="s">
        <v>26</v>
      </c>
      <c r="J22" s="47" t="s">
        <v>27</v>
      </c>
      <c r="K22" s="48" t="s">
        <v>20</v>
      </c>
      <c r="L22" s="48" t="s">
        <v>21</v>
      </c>
      <c r="M22" s="283" t="s">
        <v>108</v>
      </c>
      <c r="N22" s="284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</row>
    <row r="23" spans="1:115" x14ac:dyDescent="0.35">
      <c r="B23" s="3"/>
      <c r="C23" s="4"/>
      <c r="D23" s="50"/>
      <c r="E23" s="7"/>
      <c r="F23" s="5"/>
      <c r="G23" s="202"/>
      <c r="H23" s="51"/>
      <c r="I23" s="31">
        <f>+F23*G23</f>
        <v>0</v>
      </c>
      <c r="J23" s="52">
        <f>+H23*G23</f>
        <v>0</v>
      </c>
      <c r="K23" s="53">
        <f>IF(AND($E$9="Gran empresa",D23="Recerca"),Desplegables!$F$15,IF(AND($E$9="Gran empresa",D23="Desenvolupament"),Desplegables!$F$18,IF(AND($E$9="Mitjana empresa",D23="Recerca"),Desplegables!$F$14,IF(AND($E$9="Mitjana empresa",D23="Desenvolupament"),Desplegables!$F$17,IF(AND($E$9="Petita empresa",D23="Recerca"),Desplegables!$F$13,IF(AND($E$9="Petita empresa",D23="Desenvolupament"),Desplegables!$F$16,IF(AND($E$9="Acreditat TECNIO"),Desplegables!$F$19,)))))))</f>
        <v>0</v>
      </c>
      <c r="L23" s="54">
        <f>+K23*J23</f>
        <v>0</v>
      </c>
      <c r="M23" s="281"/>
      <c r="N23" s="282"/>
    </row>
    <row r="24" spans="1:115" x14ac:dyDescent="0.35">
      <c r="B24" s="3"/>
      <c r="C24" s="4"/>
      <c r="D24" s="50"/>
      <c r="E24" s="7"/>
      <c r="F24" s="5"/>
      <c r="G24" s="202"/>
      <c r="H24" s="51"/>
      <c r="I24" s="31">
        <f>+F24*G24</f>
        <v>0</v>
      </c>
      <c r="J24" s="52">
        <f>+H24*G24</f>
        <v>0</v>
      </c>
      <c r="K24" s="53">
        <f>IF(AND($E$9="Gran empresa",D24="Recerca"),Desplegables!$F$15,IF(AND($E$9="Gran empresa",D24="Desenvolupament"),Desplegables!$F$18,IF(AND($E$9="Mitjana empresa",D24="Recerca"),Desplegables!$F$14,IF(AND($E$9="Mitjana empresa",D24="Desenvolupament"),Desplegables!$F$17,IF(AND($E$9="Petita empresa",D24="Recerca"),Desplegables!$F$13,IF(AND($E$9="Petita empresa",D24="Desenvolupament"),Desplegables!$F$16,IF(AND($E$9="Acreditat TECNIO"),Desplegables!$F$19,)))))))</f>
        <v>0</v>
      </c>
      <c r="L24" s="54">
        <f>+K24*J24</f>
        <v>0</v>
      </c>
      <c r="M24" s="281"/>
      <c r="N24" s="282"/>
    </row>
    <row r="25" spans="1:115" x14ac:dyDescent="0.35">
      <c r="B25" s="3"/>
      <c r="C25" s="4"/>
      <c r="D25" s="50"/>
      <c r="E25" s="7"/>
      <c r="F25" s="5"/>
      <c r="G25" s="202"/>
      <c r="H25" s="51"/>
      <c r="I25" s="31">
        <f>+F25*G25</f>
        <v>0</v>
      </c>
      <c r="J25" s="52">
        <f>+H25*G25</f>
        <v>0</v>
      </c>
      <c r="K25" s="53">
        <f>IF(AND($E$9="Gran empresa",D25="Recerca"),Desplegables!$F$15,IF(AND($E$9="Gran empresa",D25="Desenvolupament"),Desplegables!$F$18,IF(AND($E$9="Mitjana empresa",D25="Recerca"),Desplegables!$F$14,IF(AND($E$9="Mitjana empresa",D25="Desenvolupament"),Desplegables!$F$17,IF(AND($E$9="Petita empresa",D25="Recerca"),Desplegables!$F$13,IF(AND($E$9="Petita empresa",D25="Desenvolupament"),Desplegables!$F$16,IF(AND($E$9="Acreditat TECNIO"),Desplegables!$F$19,)))))))</f>
        <v>0</v>
      </c>
      <c r="L25" s="54">
        <f>+K25*J25</f>
        <v>0</v>
      </c>
      <c r="M25" s="281"/>
      <c r="N25" s="282"/>
    </row>
    <row r="26" spans="1:115" x14ac:dyDescent="0.35">
      <c r="B26" s="55"/>
      <c r="C26" s="56"/>
      <c r="D26" s="56"/>
      <c r="E26" s="56"/>
      <c r="F26" s="57"/>
      <c r="G26" s="58"/>
      <c r="H26" s="56"/>
      <c r="I26" s="58"/>
      <c r="J26" s="59"/>
      <c r="K26" s="143"/>
      <c r="L26" s="58"/>
      <c r="M26" s="196"/>
      <c r="N26" s="197"/>
    </row>
    <row r="27" spans="1:115" x14ac:dyDescent="0.35">
      <c r="B27" s="61"/>
      <c r="C27" s="61"/>
      <c r="D27" s="61"/>
      <c r="E27" s="198" t="s">
        <v>4</v>
      </c>
      <c r="F27" s="62">
        <f>SUM(F23:F26)</f>
        <v>0</v>
      </c>
      <c r="G27" s="63"/>
      <c r="H27" s="64">
        <f>SUM(H23:H26)</f>
        <v>0</v>
      </c>
      <c r="I27" s="63">
        <f>SUM(I23:I26)</f>
        <v>0</v>
      </c>
      <c r="J27" s="65">
        <f>SUM(J23:J26)</f>
        <v>0</v>
      </c>
      <c r="K27" s="66">
        <f>IF(J27=0,0,L27/J27)</f>
        <v>0</v>
      </c>
      <c r="L27" s="63">
        <f>+SUM(L23:L26)</f>
        <v>0</v>
      </c>
    </row>
    <row r="28" spans="1:115" x14ac:dyDescent="0.35">
      <c r="B28" s="67"/>
      <c r="C28" s="67"/>
      <c r="D28" s="67"/>
      <c r="E28" s="1"/>
      <c r="F28" s="1"/>
      <c r="G28" s="1"/>
      <c r="H28" s="1"/>
      <c r="I28" s="1"/>
      <c r="J28" s="1"/>
      <c r="K28" s="1"/>
      <c r="L28" s="1"/>
    </row>
    <row r="29" spans="1:115" x14ac:dyDescent="0.35">
      <c r="B29" s="68" t="s">
        <v>249</v>
      </c>
      <c r="C29" s="195"/>
      <c r="D29" s="195"/>
      <c r="E29" s="195"/>
      <c r="F29" s="69"/>
      <c r="G29" s="69"/>
      <c r="I29" s="70"/>
      <c r="J29" s="71"/>
      <c r="K29" s="71"/>
      <c r="L29" s="72"/>
    </row>
    <row r="30" spans="1:115" s="1" customFormat="1" ht="44.25" customHeight="1" thickBot="1" x14ac:dyDescent="0.4">
      <c r="A30" s="40"/>
      <c r="B30" s="210" t="s">
        <v>124</v>
      </c>
      <c r="C30" s="233" t="str">
        <f>IF('EMPRESA 1 - Líder'!C30="","Durada projecte indicada EMPRESA 1 - Líder",'EMPRESA 1 - Líder'!C30)</f>
        <v>Durada projecte indicada EMPRESA 1 - Líder</v>
      </c>
      <c r="D30" s="232" t="str">
        <f>IF('EMPRESA 1 - Líder'!D30="","Durada projecte indicada EMPRESA 1 - Líder",'EMPRESA 1 - Líder'!D30)</f>
        <v>Durada projecte indicada EMPRESA 1 - Líder</v>
      </c>
      <c r="E30" s="208" t="s">
        <v>241</v>
      </c>
      <c r="M30" s="74" t="s">
        <v>43</v>
      </c>
      <c r="N30" s="75"/>
    </row>
    <row r="31" spans="1:115" s="1" customFormat="1" ht="22.5" customHeight="1" x14ac:dyDescent="0.35">
      <c r="A31" s="40"/>
      <c r="B31" s="76"/>
      <c r="C31" s="67"/>
      <c r="D31" s="67"/>
      <c r="F31" s="77"/>
      <c r="M31" s="78" t="s">
        <v>32</v>
      </c>
      <c r="N31" s="78"/>
    </row>
    <row r="32" spans="1:115" s="1" customFormat="1" x14ac:dyDescent="0.35">
      <c r="A32" s="40"/>
      <c r="B32" s="207" t="s">
        <v>122</v>
      </c>
      <c r="C32" s="67"/>
      <c r="D32" s="67"/>
      <c r="F32" s="77"/>
    </row>
    <row r="33" spans="1:115" s="1" customFormat="1" x14ac:dyDescent="0.35">
      <c r="A33" s="40"/>
      <c r="B33" s="95" t="s">
        <v>181</v>
      </c>
      <c r="C33" s="67"/>
      <c r="D33" s="67"/>
      <c r="F33" s="77"/>
      <c r="M33" s="79"/>
      <c r="N33" s="79"/>
    </row>
    <row r="34" spans="1:115" s="10" customFormat="1" ht="29" x14ac:dyDescent="0.35">
      <c r="A34" s="45"/>
      <c r="B34" s="46" t="s">
        <v>9</v>
      </c>
      <c r="C34" s="46" t="s">
        <v>79</v>
      </c>
      <c r="D34" s="80" t="s">
        <v>36</v>
      </c>
      <c r="E34" s="46" t="s">
        <v>60</v>
      </c>
      <c r="F34" s="81" t="s">
        <v>37</v>
      </c>
      <c r="H34" s="82" t="s">
        <v>113</v>
      </c>
      <c r="M34" s="82" t="s">
        <v>39</v>
      </c>
      <c r="N34" s="82" t="s">
        <v>38</v>
      </c>
    </row>
    <row r="35" spans="1:115" s="1" customFormat="1" x14ac:dyDescent="0.35">
      <c r="A35" s="40"/>
      <c r="B35" s="19"/>
      <c r="C35" s="19"/>
      <c r="D35" s="32"/>
      <c r="E35" s="20"/>
      <c r="F35" s="236" t="e">
        <f>C35/(E35*$C$30)</f>
        <v>#VALUE!</v>
      </c>
      <c r="H35" s="225" t="e">
        <f>D35/(E35*$D$30)</f>
        <v>#VALUE!</v>
      </c>
      <c r="M35" s="83" t="str">
        <f>IF($E$9="","...",IF($E$9&lt;&gt;"Acreditat TECNIO","80%","100%"))</f>
        <v>...</v>
      </c>
      <c r="N35" s="84" t="str">
        <f>IF($E$9="","...",+M35*E35*$C$30)</f>
        <v>...</v>
      </c>
    </row>
    <row r="36" spans="1:115" s="1" customFormat="1" x14ac:dyDescent="0.35">
      <c r="A36" s="40"/>
      <c r="B36" s="19"/>
      <c r="C36" s="19"/>
      <c r="D36" s="32"/>
      <c r="E36" s="20"/>
      <c r="F36" s="236" t="e">
        <f t="shared" ref="F36:F37" si="0">C36/(E36*$C$30)</f>
        <v>#VALUE!</v>
      </c>
      <c r="H36" s="225" t="e">
        <f t="shared" ref="H36:H37" si="1">D36/(E36*$D$30)</f>
        <v>#VALUE!</v>
      </c>
      <c r="M36" s="83" t="str">
        <f t="shared" ref="M36:M37" si="2">IF($E$9="","...",IF($E$9&lt;&gt;"Acreditat TECNIO","80%","100%"))</f>
        <v>...</v>
      </c>
      <c r="N36" s="84" t="str">
        <f t="shared" ref="N36:N37" si="3">IF($E$9="","...",+M36*E36*$C$30)</f>
        <v>...</v>
      </c>
    </row>
    <row r="37" spans="1:115" s="1" customFormat="1" x14ac:dyDescent="0.35">
      <c r="A37" s="40"/>
      <c r="B37" s="19"/>
      <c r="C37" s="19"/>
      <c r="D37" s="32"/>
      <c r="E37" s="20"/>
      <c r="F37" s="236" t="e">
        <f t="shared" si="0"/>
        <v>#VALUE!</v>
      </c>
      <c r="H37" s="225" t="e">
        <f t="shared" si="1"/>
        <v>#VALUE!</v>
      </c>
      <c r="M37" s="83" t="str">
        <f t="shared" si="2"/>
        <v>...</v>
      </c>
      <c r="N37" s="84" t="str">
        <f t="shared" si="3"/>
        <v>...</v>
      </c>
    </row>
    <row r="38" spans="1:115" s="1" customFormat="1" x14ac:dyDescent="0.35">
      <c r="A38" s="40"/>
      <c r="B38" s="85"/>
      <c r="C38" s="85"/>
      <c r="D38" s="33"/>
      <c r="E38" s="86"/>
      <c r="F38" s="34"/>
      <c r="H38" s="34"/>
      <c r="M38" s="87"/>
      <c r="N38" s="88"/>
    </row>
    <row r="39" spans="1:115" s="1" customFormat="1" x14ac:dyDescent="0.35">
      <c r="A39" s="40"/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1:115" s="1" customFormat="1" x14ac:dyDescent="0.35">
      <c r="A40" s="40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115" s="1" customFormat="1" ht="15" thickBot="1" x14ac:dyDescent="0.4">
      <c r="A41" s="40"/>
      <c r="B41" s="42" t="s">
        <v>3</v>
      </c>
      <c r="C41" s="91"/>
      <c r="D41" s="91"/>
      <c r="E41" s="92"/>
      <c r="F41" s="93"/>
      <c r="G41" s="93"/>
      <c r="H41" s="94"/>
      <c r="I41" s="23"/>
      <c r="J41" s="23"/>
      <c r="K41" s="23"/>
      <c r="L41" s="23"/>
      <c r="M41" s="23"/>
      <c r="N41" s="23"/>
    </row>
    <row r="42" spans="1:115" s="1" customFormat="1" x14ac:dyDescent="0.35">
      <c r="A42" s="40"/>
      <c r="B42" s="95" t="s">
        <v>41</v>
      </c>
      <c r="C42" s="67"/>
      <c r="D42" s="67"/>
      <c r="E42" s="2"/>
      <c r="F42" s="77"/>
      <c r="G42" s="77"/>
      <c r="H42" s="96"/>
    </row>
    <row r="43" spans="1:115" s="1" customFormat="1" x14ac:dyDescent="0.35">
      <c r="A43" s="40"/>
      <c r="B43" s="95"/>
      <c r="C43" s="67"/>
      <c r="D43" s="67"/>
      <c r="E43" s="2"/>
      <c r="F43" s="77"/>
      <c r="G43" s="77"/>
      <c r="H43" s="96"/>
    </row>
    <row r="44" spans="1:115" s="49" customFormat="1" ht="30.75" customHeight="1" x14ac:dyDescent="0.35">
      <c r="A44" s="45"/>
      <c r="B44" s="46" t="s">
        <v>35</v>
      </c>
      <c r="C44" s="46" t="s">
        <v>0</v>
      </c>
      <c r="D44" s="47" t="s">
        <v>24</v>
      </c>
      <c r="E44" s="285" t="s">
        <v>18</v>
      </c>
      <c r="F44" s="286"/>
      <c r="G44" s="286"/>
      <c r="H44" s="287"/>
      <c r="I44" s="46" t="s">
        <v>26</v>
      </c>
      <c r="J44" s="47" t="s">
        <v>27</v>
      </c>
      <c r="K44" s="48" t="s">
        <v>20</v>
      </c>
      <c r="L44" s="48" t="s">
        <v>21</v>
      </c>
      <c r="M44" s="283" t="s">
        <v>108</v>
      </c>
      <c r="N44" s="284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</row>
    <row r="45" spans="1:115" x14ac:dyDescent="0.35">
      <c r="B45" s="3"/>
      <c r="C45" s="4"/>
      <c r="D45" s="50"/>
      <c r="E45" s="224"/>
      <c r="F45" s="189"/>
      <c r="G45" s="189"/>
      <c r="H45" s="190"/>
      <c r="I45" s="31"/>
      <c r="J45" s="52"/>
      <c r="K45" s="53">
        <f>IF(AND($E$9="Gran empresa",D45="Recerca"),Desplegables!$F$15,IF(AND($E$9="Gran empresa",D45="Desenvolupament"),Desplegables!$F$18,IF(AND($E$9="Mitjana empresa",D45="Recerca"),Desplegables!$F$14,IF(AND($E$9="Mitjana empresa",D45="Desenvolupament"),Desplegables!$F$17,IF(AND($E$9="Petita empresa",D45="Recerca"),Desplegables!$F$13,IF(AND($E$9="Petita empresa",D45="Desenvolupament"),Desplegables!$F$16,IF($E$9="Acreditat TECNIO",0,)))))))</f>
        <v>0</v>
      </c>
      <c r="L45" s="54">
        <f>+K45*J45</f>
        <v>0</v>
      </c>
      <c r="M45" s="281"/>
      <c r="N45" s="282"/>
    </row>
    <row r="46" spans="1:115" x14ac:dyDescent="0.35">
      <c r="B46" s="3"/>
      <c r="C46" s="4"/>
      <c r="D46" s="50"/>
      <c r="E46" s="224"/>
      <c r="F46" s="189"/>
      <c r="G46" s="189"/>
      <c r="H46" s="190"/>
      <c r="I46" s="31"/>
      <c r="J46" s="52"/>
      <c r="K46" s="53">
        <f>IF(AND($E$9="Gran empresa",D46="Recerca"),Desplegables!$F$15,IF(AND($E$9="Gran empresa",D46="Desenvolupament"),Desplegables!$F$18,IF(AND($E$9="Mitjana empresa",D46="Recerca"),Desplegables!$F$14,IF(AND($E$9="Mitjana empresa",D46="Desenvolupament"),Desplegables!$F$17,IF(AND($E$9="Petita empresa",D46="Recerca"),Desplegables!$F$13,IF(AND($E$9="Petita empresa",D46="Desenvolupament"),Desplegables!$F$16,IF($E$9="Acreditat TECNIO",0,)))))))</f>
        <v>0</v>
      </c>
      <c r="L46" s="54">
        <f>+K46*J46</f>
        <v>0</v>
      </c>
      <c r="M46" s="281"/>
      <c r="N46" s="282"/>
    </row>
    <row r="47" spans="1:115" s="1" customFormat="1" x14ac:dyDescent="0.35">
      <c r="A47" s="40"/>
      <c r="B47" s="3"/>
      <c r="C47" s="4"/>
      <c r="D47" s="50"/>
      <c r="E47" s="224"/>
      <c r="F47" s="189"/>
      <c r="G47" s="189"/>
      <c r="H47" s="190"/>
      <c r="I47" s="31"/>
      <c r="J47" s="52"/>
      <c r="K47" s="53">
        <f>IF(AND($E$9="Gran empresa",D47="Recerca"),Desplegables!$F$15,IF(AND($E$9="Gran empresa",D47="Desenvolupament"),Desplegables!$F$18,IF(AND($E$9="Mitjana empresa",D47="Recerca"),Desplegables!$F$14,IF(AND($E$9="Mitjana empresa",D47="Desenvolupament"),Desplegables!$F$17,IF(AND($E$9="Petita empresa",D47="Recerca"),Desplegables!$F$13,IF(AND($E$9="Petita empresa",D47="Desenvolupament"),Desplegables!$F$16,IF($E$9="Acreditat TECNIO",0,)))))))</f>
        <v>0</v>
      </c>
      <c r="L47" s="54">
        <f>+K47*J47</f>
        <v>0</v>
      </c>
      <c r="M47" s="281"/>
      <c r="N47" s="282"/>
    </row>
    <row r="48" spans="1:115" s="1" customFormat="1" x14ac:dyDescent="0.35">
      <c r="A48" s="40"/>
      <c r="B48" s="55"/>
      <c r="C48" s="56"/>
      <c r="D48" s="56"/>
      <c r="E48" s="33"/>
      <c r="F48" s="97"/>
      <c r="G48" s="98"/>
      <c r="H48" s="56"/>
      <c r="I48" s="58"/>
      <c r="J48" s="59"/>
      <c r="K48" s="143"/>
      <c r="L48" s="58"/>
      <c r="M48" s="196"/>
      <c r="N48" s="197"/>
    </row>
    <row r="49" spans="1:115" x14ac:dyDescent="0.35">
      <c r="A49"/>
      <c r="B49" s="61"/>
      <c r="C49" s="61"/>
      <c r="D49" s="61"/>
      <c r="E49" s="329" t="s">
        <v>4</v>
      </c>
      <c r="F49" s="329"/>
      <c r="G49" s="329"/>
      <c r="H49" s="330"/>
      <c r="I49" s="99">
        <f>SUM(I45:I48)</f>
        <v>0</v>
      </c>
      <c r="J49" s="99">
        <f>SUM(J45:J48)</f>
        <v>0</v>
      </c>
      <c r="K49" s="66">
        <f>IF(J49=0,0,L49/J49)</f>
        <v>0</v>
      </c>
      <c r="L49" s="63">
        <f>SUM(L45:L48)</f>
        <v>0</v>
      </c>
    </row>
    <row r="50" spans="1:115" s="1" customFormat="1" x14ac:dyDescent="0.35">
      <c r="A50" s="40"/>
      <c r="B50" s="100"/>
      <c r="C50" s="67"/>
      <c r="D50" s="67"/>
      <c r="E50" s="101"/>
      <c r="F50" s="101"/>
      <c r="G50" s="101"/>
      <c r="H50" s="101"/>
      <c r="I50" s="70" t="str">
        <f>IF(SUM($I$45:$I$48)&gt;$F$83/2,"NOTA: El conjunt  de les despeses de la partida de col·laboracions externes no podrà superar el 50% del total de la despesa ","")</f>
        <v/>
      </c>
      <c r="J50" s="71" t="str">
        <f>IF(SUM($J$45:$J$48)&gt;$F$83/2,"REVISIÓ límit 50% del pressupost en Col·laboracions Externes","")</f>
        <v/>
      </c>
      <c r="K50" s="71"/>
      <c r="L50" s="72"/>
    </row>
    <row r="51" spans="1:115" s="1" customFormat="1" x14ac:dyDescent="0.35">
      <c r="A51" s="40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1:115" s="1" customFormat="1" ht="15" thickBot="1" x14ac:dyDescent="0.4">
      <c r="A52" s="40"/>
      <c r="B52" s="42" t="s">
        <v>2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15" s="1" customFormat="1" x14ac:dyDescent="0.35">
      <c r="A53" s="40"/>
      <c r="B53" s="95" t="s">
        <v>112</v>
      </c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1:115" s="1" customFormat="1" x14ac:dyDescent="0.35">
      <c r="A54" s="40"/>
      <c r="B54" s="95"/>
      <c r="C54" s="67"/>
      <c r="D54" s="67"/>
      <c r="E54" s="2"/>
      <c r="F54" s="77"/>
      <c r="G54" s="77"/>
      <c r="H54" s="96"/>
    </row>
    <row r="55" spans="1:115" s="49" customFormat="1" ht="30.75" customHeight="1" x14ac:dyDescent="0.35">
      <c r="A55" s="45"/>
      <c r="B55" s="46" t="s">
        <v>35</v>
      </c>
      <c r="C55" s="46" t="s">
        <v>0</v>
      </c>
      <c r="D55" s="47" t="s">
        <v>24</v>
      </c>
      <c r="E55" s="285" t="s">
        <v>18</v>
      </c>
      <c r="F55" s="286"/>
      <c r="G55" s="286"/>
      <c r="H55" s="287"/>
      <c r="I55" s="46" t="s">
        <v>26</v>
      </c>
      <c r="J55" s="47" t="s">
        <v>27</v>
      </c>
      <c r="K55" s="104" t="s">
        <v>20</v>
      </c>
      <c r="L55" s="104" t="s">
        <v>21</v>
      </c>
      <c r="M55" s="283" t="s">
        <v>108</v>
      </c>
      <c r="N55" s="284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</row>
    <row r="56" spans="1:115" x14ac:dyDescent="0.35">
      <c r="B56" s="3"/>
      <c r="C56" s="4"/>
      <c r="D56" s="105"/>
      <c r="E56" s="209"/>
      <c r="F56" s="189"/>
      <c r="G56" s="189"/>
      <c r="H56" s="191"/>
      <c r="I56" s="31"/>
      <c r="J56" s="52"/>
      <c r="K56" s="53">
        <f>IF(AND($E$9="Gran empresa",D56="Recerca"),Desplegables!$F$15,IF(AND($E$9="Gran empresa",D56="Desenvolupament"),Desplegables!$F$18,IF(AND($E$9="Mitjana empresa",D56="Recerca"),Desplegables!$F$14,IF(AND($E$9="Mitjana empresa",D56="Desenvolupament"),Desplegables!$F$17,IF(AND($E$9="Petita empresa",D56="Recerca"),Desplegables!$F$13,IF(AND($E$9="Petita empresa",D56="Desenvolupament"),Desplegables!$F$16,IF(AND($E$9="Acreditat TECNIO"),Desplegables!$F$19,)))))))</f>
        <v>0</v>
      </c>
      <c r="L56" s="54">
        <f>+K56*J56</f>
        <v>0</v>
      </c>
      <c r="M56" s="281"/>
      <c r="N56" s="282"/>
    </row>
    <row r="57" spans="1:115" x14ac:dyDescent="0.35">
      <c r="B57" s="3"/>
      <c r="C57" s="4"/>
      <c r="D57" s="105"/>
      <c r="E57" s="209"/>
      <c r="F57" s="189"/>
      <c r="G57" s="189"/>
      <c r="H57" s="191"/>
      <c r="I57" s="31"/>
      <c r="J57" s="52"/>
      <c r="K57" s="53">
        <f>IF(AND($E$9="Gran empresa",D57="Recerca"),Desplegables!$F$15,IF(AND($E$9="Gran empresa",D57="Desenvolupament"),Desplegables!$F$18,IF(AND($E$9="Mitjana empresa",D57="Recerca"),Desplegables!$F$14,IF(AND($E$9="Mitjana empresa",D57="Desenvolupament"),Desplegables!$F$17,IF(AND($E$9="Petita empresa",D57="Recerca"),Desplegables!$F$13,IF(AND($E$9="Petita empresa",D57="Desenvolupament"),Desplegables!$F$16,IF(AND($E$9="Acreditat TECNIO"),Desplegables!$F$19,)))))))</f>
        <v>0</v>
      </c>
      <c r="L57" s="54">
        <f>+K57*J57</f>
        <v>0</v>
      </c>
      <c r="M57" s="281"/>
      <c r="N57" s="282"/>
    </row>
    <row r="58" spans="1:115" x14ac:dyDescent="0.35">
      <c r="B58" s="3"/>
      <c r="C58" s="4"/>
      <c r="D58" s="105"/>
      <c r="E58" s="209"/>
      <c r="F58" s="189"/>
      <c r="G58" s="189"/>
      <c r="H58" s="191"/>
      <c r="I58" s="31"/>
      <c r="J58" s="52"/>
      <c r="K58" s="53">
        <f>IF(AND($E$9="Gran empresa",D58="Recerca"),Desplegables!$F$15,IF(AND($E$9="Gran empresa",D58="Desenvolupament"),Desplegables!$F$18,IF(AND($E$9="Mitjana empresa",D58="Recerca"),Desplegables!$F$14,IF(AND($E$9="Mitjana empresa",D58="Desenvolupament"),Desplegables!$F$17,IF(AND($E$9="Petita empresa",D58="Recerca"),Desplegables!$F$13,IF(AND($E$9="Petita empresa",D58="Desenvolupament"),Desplegables!$F$16,IF(AND($E$9="Acreditat TECNIO"),Desplegables!$F$19,)))))))</f>
        <v>0</v>
      </c>
      <c r="L58" s="54">
        <f>+K58*J58</f>
        <v>0</v>
      </c>
      <c r="M58" s="281"/>
      <c r="N58" s="282"/>
    </row>
    <row r="59" spans="1:115" x14ac:dyDescent="0.35">
      <c r="B59" s="55"/>
      <c r="C59" s="56"/>
      <c r="D59" s="106"/>
      <c r="E59" s="33"/>
      <c r="F59" s="97"/>
      <c r="G59" s="97"/>
      <c r="H59" s="107"/>
      <c r="I59" s="58"/>
      <c r="J59" s="59"/>
      <c r="K59" s="143"/>
      <c r="L59" s="58"/>
      <c r="M59" s="196"/>
      <c r="N59" s="197"/>
    </row>
    <row r="60" spans="1:115" x14ac:dyDescent="0.35">
      <c r="B60" s="108"/>
      <c r="C60" s="108"/>
      <c r="D60" s="61"/>
      <c r="E60" s="328" t="s">
        <v>4</v>
      </c>
      <c r="F60" s="328"/>
      <c r="G60" s="328"/>
      <c r="H60" s="328"/>
      <c r="I60" s="109">
        <f>SUM(I56:I59)</f>
        <v>0</v>
      </c>
      <c r="J60" s="110">
        <f>SUM(J56:J59)</f>
        <v>0</v>
      </c>
      <c r="K60" s="66">
        <f>IF(J60=0,0,L60/J60)</f>
        <v>0</v>
      </c>
      <c r="L60" s="63">
        <f>SUM(L56:L59)</f>
        <v>0</v>
      </c>
    </row>
    <row r="61" spans="1:115" s="1" customFormat="1" x14ac:dyDescent="0.35">
      <c r="A61" s="40"/>
      <c r="B61" s="100"/>
      <c r="C61" s="67"/>
      <c r="D61" s="67"/>
      <c r="E61" s="101"/>
      <c r="F61" s="101"/>
      <c r="G61" s="101"/>
      <c r="H61" s="101"/>
      <c r="I61" s="70"/>
      <c r="J61" s="71"/>
      <c r="K61" s="71"/>
      <c r="L61" s="72"/>
    </row>
    <row r="62" spans="1:115" s="1" customFormat="1" x14ac:dyDescent="0.35">
      <c r="A62" s="40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</row>
    <row r="63" spans="1:115" s="1" customFormat="1" ht="15" thickBot="1" x14ac:dyDescent="0.4">
      <c r="A63" s="40"/>
      <c r="B63" s="42" t="s">
        <v>19</v>
      </c>
      <c r="C63" s="23"/>
      <c r="D63" s="23"/>
      <c r="E63" s="23"/>
      <c r="F63" s="23"/>
      <c r="G63" s="23"/>
      <c r="H63" s="111"/>
      <c r="I63" s="23"/>
      <c r="J63" s="23"/>
      <c r="K63" s="23"/>
      <c r="L63" s="23"/>
      <c r="M63" s="23"/>
      <c r="N63" s="23"/>
    </row>
    <row r="64" spans="1:115" s="1" customFormat="1" x14ac:dyDescent="0.35">
      <c r="A64" s="40"/>
      <c r="B64" s="112" t="s">
        <v>179</v>
      </c>
      <c r="H64" s="113"/>
    </row>
    <row r="65" spans="1:115" s="1" customFormat="1" x14ac:dyDescent="0.35">
      <c r="A65" s="40"/>
      <c r="B65" s="41"/>
      <c r="H65" s="113"/>
    </row>
    <row r="66" spans="1:115" s="49" customFormat="1" ht="30.75" customHeight="1" x14ac:dyDescent="0.35">
      <c r="A66" s="45"/>
      <c r="B66" s="10"/>
      <c r="C66" s="46" t="s">
        <v>0</v>
      </c>
      <c r="D66" s="47" t="s">
        <v>24</v>
      </c>
      <c r="E66" s="285" t="s">
        <v>18</v>
      </c>
      <c r="F66" s="286"/>
      <c r="G66" s="286"/>
      <c r="H66" s="287"/>
      <c r="I66" s="46" t="s">
        <v>26</v>
      </c>
      <c r="J66" s="47" t="s">
        <v>27</v>
      </c>
      <c r="K66" s="104" t="s">
        <v>20</v>
      </c>
      <c r="L66" s="104" t="s">
        <v>21</v>
      </c>
      <c r="M66" s="283" t="s">
        <v>108</v>
      </c>
      <c r="N66" s="28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</row>
    <row r="67" spans="1:115" ht="31.5" customHeight="1" x14ac:dyDescent="0.35">
      <c r="B67" s="1"/>
      <c r="C67" s="4" t="s">
        <v>29</v>
      </c>
      <c r="D67" s="114"/>
      <c r="E67" s="331" t="s">
        <v>258</v>
      </c>
      <c r="F67" s="332"/>
      <c r="G67" s="332"/>
      <c r="H67" s="333"/>
      <c r="I67" s="31"/>
      <c r="J67" s="52"/>
      <c r="K67" s="115">
        <f>IF(AND($E$9="Gran empresa",D67="Genèric"),Desplegables!$F$22,IF(AND($E$9="Mitjana empresa",D67="Genèric"),Desplegables!$F$22,IF(AND($E$9="Petita empresa",D67="Genèric"),Desplegables!$F$22,IF(AND($E$9="Acreditat TECNIO",D67="Genèric"),Desplegables!$F$22,))))</f>
        <v>0</v>
      </c>
      <c r="L67" s="116">
        <f>+J67*K67</f>
        <v>0</v>
      </c>
      <c r="M67" s="281"/>
      <c r="N67" s="282"/>
    </row>
    <row r="68" spans="1:115" x14ac:dyDescent="0.35">
      <c r="B68" s="1"/>
      <c r="C68" s="55"/>
      <c r="D68" s="106"/>
      <c r="E68" s="33"/>
      <c r="F68" s="97"/>
      <c r="G68" s="97"/>
      <c r="H68" s="107"/>
      <c r="I68" s="58"/>
      <c r="J68" s="117"/>
      <c r="K68" s="118"/>
      <c r="L68" s="119"/>
      <c r="M68" s="196"/>
      <c r="N68" s="197"/>
    </row>
    <row r="69" spans="1:115" x14ac:dyDescent="0.35">
      <c r="B69" s="100"/>
      <c r="C69" s="108"/>
      <c r="D69" s="108"/>
      <c r="E69" s="329" t="s">
        <v>4</v>
      </c>
      <c r="F69" s="329"/>
      <c r="G69" s="329"/>
      <c r="H69" s="330"/>
      <c r="I69" s="99">
        <f>SUM(I67:I68)</f>
        <v>0</v>
      </c>
      <c r="J69" s="120">
        <f>SUM(J67:J68)</f>
        <v>0</v>
      </c>
      <c r="K69" s="121">
        <f>IF(J69=0,0,L69/J69)</f>
        <v>0</v>
      </c>
      <c r="L69" s="122">
        <f>SUM(L67:L68)</f>
        <v>0</v>
      </c>
    </row>
    <row r="70" spans="1:115" s="1" customFormat="1" x14ac:dyDescent="0.35">
      <c r="A70" s="40"/>
      <c r="I70" s="1" t="str">
        <f>IF(SUM(I67:I68)&gt;3000,"NOTA: Es permet un import màxim de 1.500 euros","")</f>
        <v/>
      </c>
      <c r="J70" s="1" t="str">
        <f>IF(SUM(J67:J68)&gt;3000,"NOTA: Es permet un import màxim de 1.500 euros","")</f>
        <v/>
      </c>
      <c r="L70" s="123"/>
    </row>
    <row r="71" spans="1:115" x14ac:dyDescent="0.35">
      <c r="B71" s="1"/>
      <c r="C71" s="1"/>
      <c r="D71" s="1"/>
      <c r="E71" s="1"/>
      <c r="F71" s="1"/>
      <c r="G71" s="1"/>
      <c r="H71" s="113"/>
      <c r="I71" s="1"/>
      <c r="J71" s="1"/>
      <c r="K71" s="1"/>
      <c r="L71" s="123"/>
    </row>
    <row r="72" spans="1:115" ht="15" thickBot="1" x14ac:dyDescent="0.4">
      <c r="B72" s="124"/>
      <c r="C72" s="125" t="s">
        <v>5</v>
      </c>
      <c r="D72" s="125"/>
      <c r="E72" s="126"/>
      <c r="F72" s="127"/>
      <c r="G72" s="127"/>
      <c r="H72" s="126"/>
      <c r="I72" s="23"/>
      <c r="J72" s="23"/>
      <c r="K72" s="23"/>
      <c r="L72" s="128"/>
      <c r="M72" s="23"/>
    </row>
    <row r="73" spans="1:115" s="49" customFormat="1" ht="30.75" customHeight="1" thickBot="1" x14ac:dyDescent="0.4">
      <c r="A73" s="45"/>
      <c r="B73" s="10"/>
      <c r="C73" s="10"/>
      <c r="D73" s="10"/>
      <c r="E73" s="10"/>
      <c r="F73" s="324" t="s">
        <v>26</v>
      </c>
      <c r="G73" s="325"/>
      <c r="H73" s="325"/>
      <c r="I73" s="326"/>
      <c r="J73" s="335" t="s">
        <v>27</v>
      </c>
      <c r="K73" s="335"/>
      <c r="L73" s="335"/>
      <c r="M73" s="129" t="s">
        <v>21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</row>
    <row r="74" spans="1:115" x14ac:dyDescent="0.35">
      <c r="B74" s="1"/>
      <c r="C74" s="288" t="s">
        <v>7</v>
      </c>
      <c r="D74" s="289"/>
      <c r="E74" s="130" t="s">
        <v>1</v>
      </c>
      <c r="F74" s="294">
        <f>+SUMIFS($I$23:$I$26,$C$23:$C$26,$C$74)</f>
        <v>0</v>
      </c>
      <c r="G74" s="294"/>
      <c r="H74" s="294"/>
      <c r="I74" s="327">
        <f>+SUM($F$74:$F$77)</f>
        <v>0</v>
      </c>
      <c r="J74" s="131">
        <f>+SUMIFS($J$23:$J$26,$D$23:$D$26,$C$74)</f>
        <v>0</v>
      </c>
      <c r="K74" s="336">
        <f>+SUM($J$74:$J$77)</f>
        <v>0</v>
      </c>
      <c r="L74" s="336"/>
      <c r="M74" s="132">
        <f>+SUMIFS(L23:L26,D23:D26,C74)</f>
        <v>0</v>
      </c>
    </row>
    <row r="75" spans="1:115" x14ac:dyDescent="0.35">
      <c r="B75" s="1"/>
      <c r="C75" s="290"/>
      <c r="D75" s="291"/>
      <c r="E75" s="130" t="s">
        <v>3</v>
      </c>
      <c r="F75" s="294">
        <f>+SUMIFS($I$45:$I$48,$C$45:$C$48,$C$74)</f>
        <v>0</v>
      </c>
      <c r="G75" s="294"/>
      <c r="H75" s="294"/>
      <c r="I75" s="295"/>
      <c r="J75" s="133">
        <f>+SUMIFS($J$45:$J$48,$D$45:$D$48,$C$74)</f>
        <v>0</v>
      </c>
      <c r="K75" s="337"/>
      <c r="L75" s="337"/>
      <c r="M75" s="134">
        <f>+SUMIFS(L45:L48,D45:D48,C74)</f>
        <v>0</v>
      </c>
    </row>
    <row r="76" spans="1:115" x14ac:dyDescent="0.35">
      <c r="B76" s="1"/>
      <c r="C76" s="290"/>
      <c r="D76" s="291"/>
      <c r="E76" s="130" t="s">
        <v>2</v>
      </c>
      <c r="F76" s="294">
        <f>+SUMIFS($I$56:$I$59,$C$56:$C$59,$C$74)</f>
        <v>0</v>
      </c>
      <c r="G76" s="294"/>
      <c r="H76" s="294"/>
      <c r="I76" s="295"/>
      <c r="J76" s="133">
        <f>+SUMIFS($J$56:$J$59,$D$56:$D$59,$C$74)</f>
        <v>0</v>
      </c>
      <c r="K76" s="337"/>
      <c r="L76" s="337"/>
      <c r="M76" s="134">
        <f>+SUMIFS(L56:L59,D56:D59,C74)</f>
        <v>0</v>
      </c>
    </row>
    <row r="77" spans="1:115" x14ac:dyDescent="0.35">
      <c r="B77" s="1"/>
      <c r="C77" s="292"/>
      <c r="D77" s="293"/>
      <c r="E77" s="130" t="s">
        <v>14</v>
      </c>
      <c r="F77" s="294">
        <f>+F74*Desplegables!$E$24</f>
        <v>0</v>
      </c>
      <c r="G77" s="294"/>
      <c r="H77" s="294"/>
      <c r="I77" s="295"/>
      <c r="J77" s="133">
        <f>+J74*Desplegables!$E$24</f>
        <v>0</v>
      </c>
      <c r="K77" s="337"/>
      <c r="L77" s="337"/>
      <c r="M77" s="134">
        <f>+M74*Desplegables!$E$24</f>
        <v>0</v>
      </c>
    </row>
    <row r="78" spans="1:115" x14ac:dyDescent="0.35">
      <c r="B78" s="1"/>
      <c r="C78" s="288" t="s">
        <v>6</v>
      </c>
      <c r="D78" s="289"/>
      <c r="E78" s="130" t="s">
        <v>1</v>
      </c>
      <c r="F78" s="294">
        <f>+SUMIFS($I$23:$I$26,$C$23:$C$26,$C$78)</f>
        <v>0</v>
      </c>
      <c r="G78" s="294"/>
      <c r="H78" s="294"/>
      <c r="I78" s="295">
        <f>+SUM($F$78:$F$81)</f>
        <v>0</v>
      </c>
      <c r="J78" s="133">
        <f>+SUMIFS($J$23:$J$26,$D$23:$D$26,$C$78)</f>
        <v>0</v>
      </c>
      <c r="K78" s="337">
        <f>+SUM($J$78:$J$81)</f>
        <v>0</v>
      </c>
      <c r="L78" s="337"/>
      <c r="M78" s="134">
        <f>+SUMIFS(L23:L26,D23:D26,C78)</f>
        <v>0</v>
      </c>
    </row>
    <row r="79" spans="1:115" x14ac:dyDescent="0.35">
      <c r="B79" s="1"/>
      <c r="C79" s="290"/>
      <c r="D79" s="291"/>
      <c r="E79" s="130" t="s">
        <v>3</v>
      </c>
      <c r="F79" s="294">
        <f>+SUMIFS($I$45:$I$48,$C$45:$C$48,$C$78)</f>
        <v>0</v>
      </c>
      <c r="G79" s="294"/>
      <c r="H79" s="294"/>
      <c r="I79" s="295"/>
      <c r="J79" s="133">
        <f>+SUMIFS($J$45:$J$48,$D$45:$D$48,$C$78)</f>
        <v>0</v>
      </c>
      <c r="K79" s="337"/>
      <c r="L79" s="337"/>
      <c r="M79" s="134">
        <f>+SUMIFS(L45:L48,D45:D48,C78)</f>
        <v>0</v>
      </c>
    </row>
    <row r="80" spans="1:115" s="1" customFormat="1" x14ac:dyDescent="0.35">
      <c r="A80" s="40"/>
      <c r="C80" s="290"/>
      <c r="D80" s="291"/>
      <c r="E80" s="130" t="s">
        <v>2</v>
      </c>
      <c r="F80" s="294">
        <f>+SUMIFS($I$56:$I$59,$C$56:$C$59,$C$78)</f>
        <v>0</v>
      </c>
      <c r="G80" s="294"/>
      <c r="H80" s="294"/>
      <c r="I80" s="295"/>
      <c r="J80" s="133">
        <f>+SUMIFS($J$56:$J$59,$D$56:$D$59,$C$78)</f>
        <v>0</v>
      </c>
      <c r="K80" s="337"/>
      <c r="L80" s="337"/>
      <c r="M80" s="134">
        <f>+SUMIFS(L56:L59,D56:D59,C78)</f>
        <v>0</v>
      </c>
    </row>
    <row r="81" spans="1:13" s="1" customFormat="1" x14ac:dyDescent="0.35">
      <c r="A81" s="40"/>
      <c r="C81" s="292"/>
      <c r="D81" s="293"/>
      <c r="E81" s="130" t="s">
        <v>14</v>
      </c>
      <c r="F81" s="294">
        <f>+F78*Desplegables!$E$24</f>
        <v>0</v>
      </c>
      <c r="G81" s="294"/>
      <c r="H81" s="294"/>
      <c r="I81" s="295"/>
      <c r="J81" s="133">
        <f>+J78*Desplegables!$E$24</f>
        <v>0</v>
      </c>
      <c r="K81" s="337"/>
      <c r="L81" s="337"/>
      <c r="M81" s="134">
        <f>+M78*Desplegables!$E$24</f>
        <v>0</v>
      </c>
    </row>
    <row r="82" spans="1:13" s="1" customFormat="1" ht="15" thickBot="1" x14ac:dyDescent="0.4">
      <c r="A82" s="40"/>
      <c r="C82" s="296" t="s">
        <v>29</v>
      </c>
      <c r="D82" s="297"/>
      <c r="E82" s="135" t="s">
        <v>30</v>
      </c>
      <c r="F82" s="298">
        <f>+SUMIFS($I$67:$I$68,$C$67:$C$68,$C$82)</f>
        <v>0</v>
      </c>
      <c r="G82" s="298"/>
      <c r="H82" s="298"/>
      <c r="I82" s="136">
        <f>$F$82</f>
        <v>0</v>
      </c>
      <c r="J82" s="137">
        <f>+SUMIFS($J$67:$J$68,$D$67:$D$68,$C$82)</f>
        <v>0</v>
      </c>
      <c r="K82" s="338">
        <f>$J$82</f>
        <v>0</v>
      </c>
      <c r="L82" s="339"/>
      <c r="M82" s="138">
        <f>+SUM(L67:L68)</f>
        <v>0</v>
      </c>
    </row>
    <row r="83" spans="1:13" s="1" customFormat="1" ht="15.5" x14ac:dyDescent="0.35">
      <c r="A83" s="40"/>
      <c r="E83" s="139" t="s">
        <v>40</v>
      </c>
      <c r="F83" s="299">
        <f>SUM($F$74:$F$82)</f>
        <v>0</v>
      </c>
      <c r="G83" s="300"/>
      <c r="H83" s="300"/>
      <c r="I83" s="301"/>
      <c r="J83" s="340">
        <f>SUM($K$74:$K$82)</f>
        <v>0</v>
      </c>
      <c r="K83" s="341"/>
      <c r="L83" s="341"/>
      <c r="M83" s="140">
        <f>IF(AND($E$9="Acreditat TECNIO",SUM(M74:M82)&gt;Desplegables!H22),Desplegables!H22,IF(AND(E9&gt;"Acreditat TECNIO",SUM(M74:M82)&gt;Desplegables!H19),Desplegables!H19,SUM(M74:M82)))</f>
        <v>0</v>
      </c>
    </row>
    <row r="84" spans="1:13" s="1" customFormat="1" ht="15.5" x14ac:dyDescent="0.35">
      <c r="A84" s="40"/>
      <c r="E84" s="139"/>
      <c r="F84" s="306"/>
      <c r="G84" s="306"/>
      <c r="H84" s="306"/>
      <c r="I84" s="306"/>
      <c r="J84" s="334"/>
      <c r="K84" s="334"/>
      <c r="L84" s="334"/>
      <c r="M84" s="141" t="str">
        <f>IF(OR($M$83=100000,$M$83=250000),"NOTA: Ajut limitat per superar màxim establert","")</f>
        <v/>
      </c>
    </row>
    <row r="85" spans="1:13" s="1" customFormat="1" x14ac:dyDescent="0.35">
      <c r="A85" s="40"/>
    </row>
    <row r="86" spans="1:13" s="1" customFormat="1" x14ac:dyDescent="0.35">
      <c r="A86" s="40"/>
    </row>
    <row r="87" spans="1:13" s="1" customFormat="1" x14ac:dyDescent="0.35">
      <c r="A87" s="40"/>
      <c r="C87" s="142" t="s">
        <v>107</v>
      </c>
      <c r="D87" s="25"/>
      <c r="E87" s="25"/>
      <c r="F87" s="25"/>
      <c r="G87" s="25"/>
      <c r="H87" s="25"/>
      <c r="I87" s="25"/>
    </row>
    <row r="88" spans="1:13" s="1" customFormat="1" x14ac:dyDescent="0.35">
      <c r="A88" s="40"/>
    </row>
    <row r="89" spans="1:13" s="1" customFormat="1" ht="15" thickBot="1" x14ac:dyDescent="0.4">
      <c r="A89" s="40"/>
      <c r="C89" s="302" t="s">
        <v>126</v>
      </c>
      <c r="D89" s="302"/>
      <c r="E89" s="302"/>
      <c r="F89" s="302" t="s">
        <v>83</v>
      </c>
      <c r="G89" s="302"/>
      <c r="H89" s="302"/>
      <c r="I89" s="302"/>
    </row>
    <row r="90" spans="1:13" s="1" customFormat="1" ht="15.5" x14ac:dyDescent="0.35">
      <c r="A90" s="40"/>
      <c r="C90" s="303">
        <f>IF(AND($E$8="Gran empresa",$C$74="Recerca"),$I$74,IF(AND($E$8="Mitjana empresa",$C$74="Recerca"),$I$74,IF(AND($E$8="Petita empresa",$C$74="Recerca"),$I$74,IF($E$8="Acreditat TECNIO",0,))))</f>
        <v>0</v>
      </c>
      <c r="D90" s="303"/>
      <c r="E90" s="303"/>
      <c r="F90" s="303">
        <f>IF(AND($E$8="Gran empresa",$C$78="Desenvolupament"),$I$78,IF(AND($E$8="Mitjana empresa",$C$78="Desenvolupament"),$I$78,IF(AND($E$8="Petita empresa",$C$78="Desenvolupament"),$I$78,IF($E$8="Acreditat TECNIO",0,))))</f>
        <v>0</v>
      </c>
      <c r="G90" s="304"/>
      <c r="H90" s="304"/>
      <c r="I90" s="304"/>
    </row>
    <row r="91" spans="1:13" s="1" customFormat="1" ht="15" thickBot="1" x14ac:dyDescent="0.4">
      <c r="A91" s="40"/>
      <c r="C91" s="302" t="s">
        <v>89</v>
      </c>
      <c r="D91" s="302"/>
      <c r="E91" s="302"/>
      <c r="F91" s="302" t="s">
        <v>82</v>
      </c>
      <c r="G91" s="302"/>
      <c r="H91" s="302"/>
      <c r="I91" s="302"/>
    </row>
    <row r="92" spans="1:13" s="1" customFormat="1" ht="15.5" x14ac:dyDescent="0.35">
      <c r="A92" s="40"/>
      <c r="C92" s="305">
        <f>IF($C$82="Genèric",$I$82)</f>
        <v>0</v>
      </c>
      <c r="D92" s="305"/>
      <c r="E92" s="305"/>
      <c r="F92" s="303">
        <f>IF($E$8="Acreditat TECNIO",SUM($I$74+$I$78),0)</f>
        <v>0</v>
      </c>
      <c r="G92" s="304"/>
      <c r="H92" s="304"/>
      <c r="I92" s="304"/>
    </row>
    <row r="93" spans="1:13" s="1" customFormat="1" ht="15" thickBot="1" x14ac:dyDescent="0.4">
      <c r="A93" s="40"/>
      <c r="F93" s="302" t="s">
        <v>81</v>
      </c>
      <c r="G93" s="302"/>
      <c r="H93" s="302"/>
      <c r="I93" s="302"/>
    </row>
    <row r="94" spans="1:13" s="1" customFormat="1" ht="15.5" x14ac:dyDescent="0.35">
      <c r="A94" s="40"/>
      <c r="F94" s="303">
        <f>$F$83</f>
        <v>0</v>
      </c>
      <c r="G94" s="304"/>
      <c r="H94" s="304"/>
      <c r="I94" s="304"/>
    </row>
    <row r="95" spans="1:13" s="1" customFormat="1" x14ac:dyDescent="0.35">
      <c r="A95" s="40"/>
    </row>
    <row r="96" spans="1:13" s="1" customFormat="1" x14ac:dyDescent="0.35">
      <c r="A96" s="40"/>
    </row>
    <row r="97" spans="1:1" s="1" customFormat="1" x14ac:dyDescent="0.35">
      <c r="A97" s="40"/>
    </row>
    <row r="98" spans="1:1" s="1" customFormat="1" x14ac:dyDescent="0.35">
      <c r="A98" s="40"/>
    </row>
    <row r="99" spans="1:1" s="1" customFormat="1" x14ac:dyDescent="0.35">
      <c r="A99" s="40"/>
    </row>
    <row r="100" spans="1:1" s="1" customFormat="1" x14ac:dyDescent="0.35">
      <c r="A100" s="40"/>
    </row>
    <row r="101" spans="1:1" s="1" customFormat="1" x14ac:dyDescent="0.35">
      <c r="A101" s="40"/>
    </row>
    <row r="102" spans="1:1" s="1" customFormat="1" x14ac:dyDescent="0.35">
      <c r="A102" s="40"/>
    </row>
    <row r="103" spans="1:1" s="1" customFormat="1" x14ac:dyDescent="0.35">
      <c r="A103" s="40"/>
    </row>
    <row r="104" spans="1:1" s="1" customFormat="1" x14ac:dyDescent="0.35">
      <c r="A104" s="40"/>
    </row>
    <row r="105" spans="1:1" s="1" customFormat="1" x14ac:dyDescent="0.35">
      <c r="A105" s="40"/>
    </row>
    <row r="106" spans="1:1" s="1" customFormat="1" x14ac:dyDescent="0.35">
      <c r="A106" s="40"/>
    </row>
    <row r="107" spans="1:1" s="1" customFormat="1" x14ac:dyDescent="0.35">
      <c r="A107" s="40"/>
    </row>
    <row r="108" spans="1:1" s="1" customFormat="1" x14ac:dyDescent="0.35">
      <c r="A108" s="40"/>
    </row>
    <row r="109" spans="1:1" s="1" customFormat="1" x14ac:dyDescent="0.35">
      <c r="A109" s="40"/>
    </row>
    <row r="110" spans="1:1" s="1" customFormat="1" x14ac:dyDescent="0.35">
      <c r="A110" s="40"/>
    </row>
    <row r="111" spans="1:1" s="1" customFormat="1" x14ac:dyDescent="0.35">
      <c r="A111" s="40"/>
    </row>
    <row r="112" spans="1:1" s="1" customFormat="1" x14ac:dyDescent="0.35">
      <c r="A112" s="40"/>
    </row>
    <row r="113" spans="1:1" s="1" customFormat="1" x14ac:dyDescent="0.35">
      <c r="A113" s="40"/>
    </row>
    <row r="114" spans="1:1" s="1" customFormat="1" x14ac:dyDescent="0.35">
      <c r="A114" s="40"/>
    </row>
    <row r="115" spans="1:1" s="1" customFormat="1" x14ac:dyDescent="0.35">
      <c r="A115" s="40"/>
    </row>
    <row r="116" spans="1:1" s="1" customFormat="1" x14ac:dyDescent="0.35">
      <c r="A116" s="40"/>
    </row>
    <row r="117" spans="1:1" s="1" customFormat="1" x14ac:dyDescent="0.35">
      <c r="A117" s="40"/>
    </row>
    <row r="118" spans="1:1" s="1" customFormat="1" x14ac:dyDescent="0.35">
      <c r="A118" s="40"/>
    </row>
    <row r="119" spans="1:1" s="1" customFormat="1" x14ac:dyDescent="0.35">
      <c r="A119" s="40"/>
    </row>
    <row r="120" spans="1:1" s="1" customFormat="1" x14ac:dyDescent="0.35">
      <c r="A120" s="40"/>
    </row>
    <row r="121" spans="1:1" s="1" customFormat="1" x14ac:dyDescent="0.35">
      <c r="A121" s="40"/>
    </row>
    <row r="122" spans="1:1" s="1" customFormat="1" x14ac:dyDescent="0.35">
      <c r="A122" s="40"/>
    </row>
    <row r="123" spans="1:1" s="1" customFormat="1" x14ac:dyDescent="0.35">
      <c r="A123" s="40"/>
    </row>
    <row r="124" spans="1:1" s="1" customFormat="1" x14ac:dyDescent="0.35">
      <c r="A124" s="40"/>
    </row>
    <row r="125" spans="1:1" s="1" customFormat="1" x14ac:dyDescent="0.35">
      <c r="A125" s="40"/>
    </row>
    <row r="126" spans="1:1" s="1" customFormat="1" x14ac:dyDescent="0.35">
      <c r="A126" s="40"/>
    </row>
    <row r="127" spans="1:1" s="1" customFormat="1" x14ac:dyDescent="0.35">
      <c r="A127" s="40"/>
    </row>
    <row r="128" spans="1:1" s="1" customFormat="1" x14ac:dyDescent="0.35">
      <c r="A128" s="40"/>
    </row>
    <row r="129" spans="1:1" s="1" customFormat="1" x14ac:dyDescent="0.35">
      <c r="A129" s="40"/>
    </row>
    <row r="130" spans="1:1" s="1" customFormat="1" x14ac:dyDescent="0.35">
      <c r="A130" s="40"/>
    </row>
    <row r="131" spans="1:1" s="1" customFormat="1" x14ac:dyDescent="0.35">
      <c r="A131" s="40"/>
    </row>
    <row r="132" spans="1:1" s="1" customFormat="1" x14ac:dyDescent="0.35">
      <c r="A132" s="40"/>
    </row>
    <row r="133" spans="1:1" s="1" customFormat="1" x14ac:dyDescent="0.35">
      <c r="A133" s="40"/>
    </row>
    <row r="134" spans="1:1" s="1" customFormat="1" x14ac:dyDescent="0.35">
      <c r="A134" s="40"/>
    </row>
    <row r="135" spans="1:1" s="1" customFormat="1" x14ac:dyDescent="0.35">
      <c r="A135" s="40"/>
    </row>
    <row r="136" spans="1:1" s="1" customFormat="1" x14ac:dyDescent="0.35">
      <c r="A136" s="40"/>
    </row>
    <row r="137" spans="1:1" s="1" customFormat="1" x14ac:dyDescent="0.35">
      <c r="A137" s="40"/>
    </row>
    <row r="138" spans="1:1" s="1" customFormat="1" x14ac:dyDescent="0.35">
      <c r="A138" s="40"/>
    </row>
    <row r="139" spans="1:1" s="1" customFormat="1" x14ac:dyDescent="0.35">
      <c r="A139" s="40"/>
    </row>
    <row r="140" spans="1:1" s="1" customFormat="1" x14ac:dyDescent="0.35">
      <c r="A140" s="40"/>
    </row>
    <row r="141" spans="1:1" s="1" customFormat="1" x14ac:dyDescent="0.35">
      <c r="A141" s="40"/>
    </row>
    <row r="142" spans="1:1" s="1" customFormat="1" x14ac:dyDescent="0.35">
      <c r="A142" s="40"/>
    </row>
    <row r="143" spans="1:1" s="1" customFormat="1" x14ac:dyDescent="0.35">
      <c r="A143" s="40"/>
    </row>
    <row r="144" spans="1:1" s="1" customFormat="1" x14ac:dyDescent="0.35">
      <c r="A144" s="40"/>
    </row>
    <row r="145" spans="1:1" s="1" customFormat="1" x14ac:dyDescent="0.35">
      <c r="A145" s="40"/>
    </row>
    <row r="146" spans="1:1" s="1" customFormat="1" x14ac:dyDescent="0.35">
      <c r="A146" s="40"/>
    </row>
    <row r="147" spans="1:1" s="1" customFormat="1" x14ac:dyDescent="0.35">
      <c r="A147" s="40"/>
    </row>
    <row r="148" spans="1:1" s="1" customFormat="1" x14ac:dyDescent="0.35">
      <c r="A148" s="40"/>
    </row>
    <row r="149" spans="1:1" s="1" customFormat="1" x14ac:dyDescent="0.35">
      <c r="A149" s="40"/>
    </row>
    <row r="150" spans="1:1" s="1" customFormat="1" x14ac:dyDescent="0.35">
      <c r="A150" s="40"/>
    </row>
    <row r="151" spans="1:1" s="1" customFormat="1" x14ac:dyDescent="0.35">
      <c r="A151" s="40"/>
    </row>
    <row r="152" spans="1:1" s="1" customFormat="1" x14ac:dyDescent="0.35">
      <c r="A152" s="40"/>
    </row>
    <row r="153" spans="1:1" s="1" customFormat="1" x14ac:dyDescent="0.35">
      <c r="A153" s="40"/>
    </row>
    <row r="154" spans="1:1" s="1" customFormat="1" x14ac:dyDescent="0.35">
      <c r="A154" s="40"/>
    </row>
    <row r="155" spans="1:1" s="1" customFormat="1" x14ac:dyDescent="0.35">
      <c r="A155" s="40"/>
    </row>
    <row r="156" spans="1:1" s="1" customFormat="1" x14ac:dyDescent="0.35">
      <c r="A156" s="40"/>
    </row>
    <row r="157" spans="1:1" s="1" customFormat="1" x14ac:dyDescent="0.35">
      <c r="A157" s="40"/>
    </row>
    <row r="158" spans="1:1" s="1" customFormat="1" x14ac:dyDescent="0.35">
      <c r="A158" s="40"/>
    </row>
    <row r="159" spans="1:1" s="1" customFormat="1" x14ac:dyDescent="0.35">
      <c r="A159" s="40"/>
    </row>
    <row r="160" spans="1:1" s="1" customFormat="1" x14ac:dyDescent="0.35">
      <c r="A160" s="40"/>
    </row>
    <row r="161" spans="1:1" s="1" customFormat="1" x14ac:dyDescent="0.35">
      <c r="A161" s="40"/>
    </row>
    <row r="162" spans="1:1" s="1" customFormat="1" x14ac:dyDescent="0.35">
      <c r="A162" s="40"/>
    </row>
    <row r="163" spans="1:1" s="1" customFormat="1" x14ac:dyDescent="0.35">
      <c r="A163" s="40"/>
    </row>
    <row r="164" spans="1:1" s="1" customFormat="1" x14ac:dyDescent="0.35">
      <c r="A164" s="40"/>
    </row>
    <row r="165" spans="1:1" s="1" customFormat="1" x14ac:dyDescent="0.35">
      <c r="A165" s="40"/>
    </row>
    <row r="166" spans="1:1" s="1" customFormat="1" x14ac:dyDescent="0.35">
      <c r="A166" s="40"/>
    </row>
    <row r="167" spans="1:1" s="1" customFormat="1" x14ac:dyDescent="0.35">
      <c r="A167" s="40"/>
    </row>
    <row r="168" spans="1:1" s="1" customFormat="1" x14ac:dyDescent="0.35">
      <c r="A168" s="40"/>
    </row>
    <row r="169" spans="1:1" s="1" customFormat="1" x14ac:dyDescent="0.35">
      <c r="A169" s="40"/>
    </row>
    <row r="170" spans="1:1" s="1" customFormat="1" x14ac:dyDescent="0.35">
      <c r="A170" s="40"/>
    </row>
    <row r="171" spans="1:1" s="1" customFormat="1" x14ac:dyDescent="0.35">
      <c r="A171" s="40"/>
    </row>
    <row r="172" spans="1:1" s="1" customFormat="1" x14ac:dyDescent="0.35">
      <c r="A172" s="40"/>
    </row>
    <row r="173" spans="1:1" s="1" customFormat="1" x14ac:dyDescent="0.35">
      <c r="A173" s="40"/>
    </row>
    <row r="174" spans="1:1" s="1" customFormat="1" x14ac:dyDescent="0.35">
      <c r="A174" s="40"/>
    </row>
    <row r="175" spans="1:1" s="1" customFormat="1" x14ac:dyDescent="0.35">
      <c r="A175" s="40"/>
    </row>
    <row r="176" spans="1:1" s="1" customFormat="1" x14ac:dyDescent="0.35">
      <c r="A176" s="40"/>
    </row>
    <row r="177" spans="1:1" s="1" customFormat="1" x14ac:dyDescent="0.35">
      <c r="A177" s="40"/>
    </row>
    <row r="178" spans="1:1" s="1" customFormat="1" x14ac:dyDescent="0.35">
      <c r="A178" s="40"/>
    </row>
    <row r="179" spans="1:1" s="1" customFormat="1" x14ac:dyDescent="0.35">
      <c r="A179" s="40"/>
    </row>
    <row r="180" spans="1:1" s="1" customFormat="1" x14ac:dyDescent="0.35">
      <c r="A180" s="40"/>
    </row>
    <row r="181" spans="1:1" s="1" customFormat="1" x14ac:dyDescent="0.35">
      <c r="A181" s="40"/>
    </row>
    <row r="182" spans="1:1" s="1" customFormat="1" x14ac:dyDescent="0.35">
      <c r="A182" s="40"/>
    </row>
    <row r="183" spans="1:1" s="1" customFormat="1" x14ac:dyDescent="0.35">
      <c r="A183" s="40"/>
    </row>
    <row r="184" spans="1:1" s="1" customFormat="1" x14ac:dyDescent="0.35">
      <c r="A184" s="40"/>
    </row>
    <row r="185" spans="1:1" s="1" customFormat="1" x14ac:dyDescent="0.35">
      <c r="A185" s="40"/>
    </row>
    <row r="186" spans="1:1" s="1" customFormat="1" x14ac:dyDescent="0.35">
      <c r="A186" s="40"/>
    </row>
    <row r="187" spans="1:1" s="1" customFormat="1" x14ac:dyDescent="0.35">
      <c r="A187" s="40"/>
    </row>
    <row r="188" spans="1:1" s="1" customFormat="1" x14ac:dyDescent="0.35">
      <c r="A188" s="40"/>
    </row>
    <row r="189" spans="1:1" s="1" customFormat="1" x14ac:dyDescent="0.35">
      <c r="A189" s="40"/>
    </row>
    <row r="190" spans="1:1" s="1" customFormat="1" x14ac:dyDescent="0.35">
      <c r="A190" s="40"/>
    </row>
    <row r="191" spans="1:1" s="1" customFormat="1" x14ac:dyDescent="0.35">
      <c r="A191" s="40"/>
    </row>
    <row r="192" spans="1:1" s="1" customFormat="1" x14ac:dyDescent="0.35">
      <c r="A192" s="40"/>
    </row>
    <row r="193" spans="1:1" s="1" customFormat="1" x14ac:dyDescent="0.35">
      <c r="A193" s="40"/>
    </row>
    <row r="194" spans="1:1" s="1" customFormat="1" x14ac:dyDescent="0.35">
      <c r="A194" s="40"/>
    </row>
    <row r="195" spans="1:1" s="1" customFormat="1" x14ac:dyDescent="0.35">
      <c r="A195" s="40"/>
    </row>
    <row r="196" spans="1:1" s="1" customFormat="1" x14ac:dyDescent="0.35">
      <c r="A196" s="40"/>
    </row>
    <row r="197" spans="1:1" s="1" customFormat="1" x14ac:dyDescent="0.35">
      <c r="A197" s="40"/>
    </row>
    <row r="198" spans="1:1" s="1" customFormat="1" x14ac:dyDescent="0.35">
      <c r="A198" s="40"/>
    </row>
    <row r="199" spans="1:1" s="1" customFormat="1" x14ac:dyDescent="0.35">
      <c r="A199" s="40"/>
    </row>
    <row r="200" spans="1:1" s="1" customFormat="1" x14ac:dyDescent="0.35">
      <c r="A200" s="40"/>
    </row>
    <row r="201" spans="1:1" s="1" customFormat="1" x14ac:dyDescent="0.35">
      <c r="A201" s="40"/>
    </row>
    <row r="202" spans="1:1" s="1" customFormat="1" x14ac:dyDescent="0.35">
      <c r="A202" s="40"/>
    </row>
    <row r="203" spans="1:1" s="1" customFormat="1" x14ac:dyDescent="0.35">
      <c r="A203" s="40"/>
    </row>
    <row r="204" spans="1:1" s="1" customFormat="1" x14ac:dyDescent="0.35">
      <c r="A204" s="40"/>
    </row>
    <row r="205" spans="1:1" s="1" customFormat="1" x14ac:dyDescent="0.35">
      <c r="A205" s="40"/>
    </row>
    <row r="206" spans="1:1" s="1" customFormat="1" x14ac:dyDescent="0.35">
      <c r="A206" s="40"/>
    </row>
    <row r="207" spans="1:1" s="1" customFormat="1" x14ac:dyDescent="0.35">
      <c r="A207" s="40"/>
    </row>
    <row r="208" spans="1:1" s="1" customFormat="1" x14ac:dyDescent="0.35">
      <c r="A208" s="40"/>
    </row>
    <row r="209" spans="1:1" s="1" customFormat="1" x14ac:dyDescent="0.35">
      <c r="A209" s="40"/>
    </row>
    <row r="210" spans="1:1" s="1" customFormat="1" x14ac:dyDescent="0.35">
      <c r="A210" s="40"/>
    </row>
    <row r="211" spans="1:1" s="1" customFormat="1" x14ac:dyDescent="0.35">
      <c r="A211" s="40"/>
    </row>
    <row r="212" spans="1:1" s="1" customFormat="1" x14ac:dyDescent="0.35">
      <c r="A212" s="40"/>
    </row>
    <row r="213" spans="1:1" s="1" customFormat="1" x14ac:dyDescent="0.35">
      <c r="A213" s="40"/>
    </row>
    <row r="214" spans="1:1" s="1" customFormat="1" x14ac:dyDescent="0.35">
      <c r="A214" s="40"/>
    </row>
    <row r="215" spans="1:1" s="1" customFormat="1" x14ac:dyDescent="0.35">
      <c r="A215" s="40"/>
    </row>
    <row r="216" spans="1:1" s="1" customFormat="1" x14ac:dyDescent="0.35">
      <c r="A216" s="40"/>
    </row>
    <row r="217" spans="1:1" s="1" customFormat="1" x14ac:dyDescent="0.35">
      <c r="A217" s="40"/>
    </row>
    <row r="218" spans="1:1" s="1" customFormat="1" x14ac:dyDescent="0.35">
      <c r="A218" s="40"/>
    </row>
    <row r="219" spans="1:1" s="1" customFormat="1" x14ac:dyDescent="0.35">
      <c r="A219" s="40"/>
    </row>
    <row r="220" spans="1:1" s="1" customFormat="1" x14ac:dyDescent="0.35">
      <c r="A220" s="40"/>
    </row>
    <row r="221" spans="1:1" s="1" customFormat="1" x14ac:dyDescent="0.35">
      <c r="A221" s="40"/>
    </row>
    <row r="222" spans="1:1" s="1" customFormat="1" x14ac:dyDescent="0.35">
      <c r="A222" s="40"/>
    </row>
    <row r="223" spans="1:1" s="1" customFormat="1" x14ac:dyDescent="0.35">
      <c r="A223" s="40"/>
    </row>
    <row r="224" spans="1:1" s="1" customFormat="1" x14ac:dyDescent="0.35">
      <c r="A224" s="40"/>
    </row>
    <row r="225" spans="1:1" s="1" customFormat="1" x14ac:dyDescent="0.35">
      <c r="A225" s="40"/>
    </row>
    <row r="226" spans="1:1" s="1" customFormat="1" x14ac:dyDescent="0.35">
      <c r="A226" s="40"/>
    </row>
    <row r="227" spans="1:1" s="1" customFormat="1" x14ac:dyDescent="0.35">
      <c r="A227" s="40"/>
    </row>
    <row r="228" spans="1:1" s="1" customFormat="1" x14ac:dyDescent="0.35">
      <c r="A228" s="40"/>
    </row>
    <row r="229" spans="1:1" s="1" customFormat="1" x14ac:dyDescent="0.35">
      <c r="A229" s="40"/>
    </row>
    <row r="230" spans="1:1" s="1" customFormat="1" x14ac:dyDescent="0.35">
      <c r="A230" s="40"/>
    </row>
    <row r="231" spans="1:1" s="1" customFormat="1" x14ac:dyDescent="0.35">
      <c r="A231" s="40"/>
    </row>
    <row r="232" spans="1:1" s="1" customFormat="1" x14ac:dyDescent="0.35">
      <c r="A232" s="40"/>
    </row>
    <row r="233" spans="1:1" s="1" customFormat="1" x14ac:dyDescent="0.35">
      <c r="A233" s="40"/>
    </row>
    <row r="234" spans="1:1" s="1" customFormat="1" x14ac:dyDescent="0.35">
      <c r="A234" s="40"/>
    </row>
    <row r="235" spans="1:1" s="1" customFormat="1" x14ac:dyDescent="0.35">
      <c r="A235" s="40"/>
    </row>
    <row r="236" spans="1:1" s="1" customFormat="1" x14ac:dyDescent="0.35">
      <c r="A236" s="40"/>
    </row>
    <row r="237" spans="1:1" s="1" customFormat="1" x14ac:dyDescent="0.35">
      <c r="A237" s="40"/>
    </row>
    <row r="238" spans="1:1" s="1" customFormat="1" x14ac:dyDescent="0.35">
      <c r="A238" s="40"/>
    </row>
    <row r="239" spans="1:1" s="1" customFormat="1" x14ac:dyDescent="0.35">
      <c r="A239" s="40"/>
    </row>
    <row r="240" spans="1:1" s="1" customFormat="1" x14ac:dyDescent="0.35">
      <c r="A240" s="40"/>
    </row>
    <row r="241" spans="1:1" s="1" customFormat="1" x14ac:dyDescent="0.35">
      <c r="A241" s="40"/>
    </row>
    <row r="242" spans="1:1" s="1" customFormat="1" x14ac:dyDescent="0.35">
      <c r="A242" s="40"/>
    </row>
    <row r="243" spans="1:1" s="1" customFormat="1" x14ac:dyDescent="0.35">
      <c r="A243" s="40"/>
    </row>
    <row r="244" spans="1:1" s="1" customFormat="1" x14ac:dyDescent="0.35">
      <c r="A244" s="40"/>
    </row>
    <row r="245" spans="1:1" s="1" customFormat="1" x14ac:dyDescent="0.35">
      <c r="A245" s="40"/>
    </row>
    <row r="246" spans="1:1" s="1" customFormat="1" x14ac:dyDescent="0.35">
      <c r="A246" s="40"/>
    </row>
    <row r="247" spans="1:1" s="1" customFormat="1" x14ac:dyDescent="0.35">
      <c r="A247" s="40"/>
    </row>
    <row r="248" spans="1:1" s="1" customFormat="1" x14ac:dyDescent="0.35">
      <c r="A248" s="40"/>
    </row>
    <row r="249" spans="1:1" s="1" customFormat="1" x14ac:dyDescent="0.35">
      <c r="A249" s="40"/>
    </row>
    <row r="250" spans="1:1" s="1" customFormat="1" x14ac:dyDescent="0.35">
      <c r="A250" s="40"/>
    </row>
    <row r="251" spans="1:1" s="1" customFormat="1" x14ac:dyDescent="0.35">
      <c r="A251" s="40"/>
    </row>
    <row r="252" spans="1:1" s="1" customFormat="1" x14ac:dyDescent="0.35">
      <c r="A252" s="40"/>
    </row>
    <row r="253" spans="1:1" s="1" customFormat="1" x14ac:dyDescent="0.35">
      <c r="A253" s="40"/>
    </row>
    <row r="254" spans="1:1" s="1" customFormat="1" x14ac:dyDescent="0.35">
      <c r="A254" s="40"/>
    </row>
    <row r="255" spans="1:1" s="1" customFormat="1" x14ac:dyDescent="0.35">
      <c r="A255" s="40"/>
    </row>
    <row r="256" spans="1:1" s="1" customFormat="1" x14ac:dyDescent="0.35">
      <c r="A256" s="40"/>
    </row>
    <row r="257" spans="1:1" s="1" customFormat="1" x14ac:dyDescent="0.35">
      <c r="A257" s="40"/>
    </row>
    <row r="258" spans="1:1" s="1" customFormat="1" x14ac:dyDescent="0.35">
      <c r="A258" s="40"/>
    </row>
    <row r="259" spans="1:1" s="1" customFormat="1" x14ac:dyDescent="0.35">
      <c r="A259" s="40"/>
    </row>
    <row r="260" spans="1:1" s="1" customFormat="1" x14ac:dyDescent="0.35">
      <c r="A260" s="40"/>
    </row>
    <row r="261" spans="1:1" s="1" customFormat="1" x14ac:dyDescent="0.35">
      <c r="A261" s="40"/>
    </row>
    <row r="262" spans="1:1" s="1" customFormat="1" x14ac:dyDescent="0.35">
      <c r="A262" s="40"/>
    </row>
    <row r="263" spans="1:1" s="1" customFormat="1" x14ac:dyDescent="0.35">
      <c r="A263" s="40"/>
    </row>
    <row r="264" spans="1:1" s="1" customFormat="1" x14ac:dyDescent="0.35">
      <c r="A264" s="40"/>
    </row>
    <row r="265" spans="1:1" s="1" customFormat="1" x14ac:dyDescent="0.35">
      <c r="A265" s="40"/>
    </row>
    <row r="266" spans="1:1" s="1" customFormat="1" x14ac:dyDescent="0.35">
      <c r="A266" s="40"/>
    </row>
    <row r="267" spans="1:1" s="1" customFormat="1" x14ac:dyDescent="0.35">
      <c r="A267" s="40"/>
    </row>
    <row r="268" spans="1:1" s="1" customFormat="1" x14ac:dyDescent="0.35">
      <c r="A268" s="40"/>
    </row>
    <row r="269" spans="1:1" s="1" customFormat="1" x14ac:dyDescent="0.35">
      <c r="A269" s="40"/>
    </row>
    <row r="270" spans="1:1" s="1" customFormat="1" x14ac:dyDescent="0.35">
      <c r="A270" s="40"/>
    </row>
    <row r="271" spans="1:1" s="1" customFormat="1" x14ac:dyDescent="0.35">
      <c r="A271" s="40"/>
    </row>
    <row r="272" spans="1:1" s="1" customFormat="1" x14ac:dyDescent="0.35">
      <c r="A272" s="40"/>
    </row>
    <row r="273" spans="1:1" s="1" customFormat="1" x14ac:dyDescent="0.35">
      <c r="A273" s="40"/>
    </row>
    <row r="274" spans="1:1" s="1" customFormat="1" x14ac:dyDescent="0.35">
      <c r="A274" s="40"/>
    </row>
    <row r="275" spans="1:1" s="1" customFormat="1" x14ac:dyDescent="0.35">
      <c r="A275" s="40"/>
    </row>
    <row r="276" spans="1:1" s="1" customFormat="1" x14ac:dyDescent="0.35">
      <c r="A276" s="40"/>
    </row>
    <row r="277" spans="1:1" s="1" customFormat="1" x14ac:dyDescent="0.35">
      <c r="A277" s="40"/>
    </row>
    <row r="278" spans="1:1" s="1" customFormat="1" x14ac:dyDescent="0.35">
      <c r="A278" s="40"/>
    </row>
    <row r="279" spans="1:1" s="1" customFormat="1" x14ac:dyDescent="0.35">
      <c r="A279" s="40"/>
    </row>
    <row r="280" spans="1:1" s="1" customFormat="1" x14ac:dyDescent="0.35">
      <c r="A280" s="40"/>
    </row>
    <row r="281" spans="1:1" s="1" customFormat="1" x14ac:dyDescent="0.35">
      <c r="A281" s="40"/>
    </row>
    <row r="282" spans="1:1" s="1" customFormat="1" x14ac:dyDescent="0.35">
      <c r="A282" s="40"/>
    </row>
    <row r="283" spans="1:1" s="1" customFormat="1" x14ac:dyDescent="0.35">
      <c r="A283" s="40"/>
    </row>
    <row r="284" spans="1:1" s="1" customFormat="1" x14ac:dyDescent="0.35">
      <c r="A284" s="40"/>
    </row>
    <row r="285" spans="1:1" s="1" customFormat="1" x14ac:dyDescent="0.35">
      <c r="A285" s="40"/>
    </row>
    <row r="286" spans="1:1" s="1" customFormat="1" x14ac:dyDescent="0.35">
      <c r="A286" s="40"/>
    </row>
    <row r="287" spans="1:1" s="1" customFormat="1" x14ac:dyDescent="0.35">
      <c r="A287" s="40"/>
    </row>
    <row r="288" spans="1:1" s="1" customFormat="1" x14ac:dyDescent="0.35">
      <c r="A288" s="40"/>
    </row>
    <row r="289" spans="1:1" s="1" customFormat="1" x14ac:dyDescent="0.35">
      <c r="A289" s="40"/>
    </row>
    <row r="290" spans="1:1" s="1" customFormat="1" x14ac:dyDescent="0.35">
      <c r="A290" s="40"/>
    </row>
    <row r="291" spans="1:1" s="1" customFormat="1" x14ac:dyDescent="0.35">
      <c r="A291" s="40"/>
    </row>
    <row r="292" spans="1:1" s="1" customFormat="1" x14ac:dyDescent="0.35">
      <c r="A292" s="40"/>
    </row>
    <row r="293" spans="1:1" s="1" customFormat="1" x14ac:dyDescent="0.35">
      <c r="A293" s="40"/>
    </row>
    <row r="294" spans="1:1" s="1" customFormat="1" x14ac:dyDescent="0.35">
      <c r="A294" s="40"/>
    </row>
    <row r="295" spans="1:1" s="1" customFormat="1" x14ac:dyDescent="0.35">
      <c r="A295" s="40"/>
    </row>
    <row r="296" spans="1:1" s="1" customFormat="1" x14ac:dyDescent="0.35">
      <c r="A296" s="40"/>
    </row>
    <row r="297" spans="1:1" s="1" customFormat="1" x14ac:dyDescent="0.35">
      <c r="A297" s="40"/>
    </row>
    <row r="298" spans="1:1" s="1" customFormat="1" x14ac:dyDescent="0.35">
      <c r="A298" s="40"/>
    </row>
    <row r="299" spans="1:1" s="1" customFormat="1" x14ac:dyDescent="0.35">
      <c r="A299" s="40"/>
    </row>
    <row r="300" spans="1:1" s="1" customFormat="1" x14ac:dyDescent="0.35">
      <c r="A300" s="40"/>
    </row>
    <row r="301" spans="1:1" s="1" customFormat="1" x14ac:dyDescent="0.35">
      <c r="A301" s="40"/>
    </row>
    <row r="302" spans="1:1" s="1" customFormat="1" x14ac:dyDescent="0.35">
      <c r="A302" s="40"/>
    </row>
    <row r="303" spans="1:1" s="1" customFormat="1" x14ac:dyDescent="0.35">
      <c r="A303" s="40"/>
    </row>
    <row r="304" spans="1:1" s="1" customFormat="1" x14ac:dyDescent="0.35">
      <c r="A304" s="40"/>
    </row>
    <row r="305" spans="1:1" s="1" customFormat="1" x14ac:dyDescent="0.35">
      <c r="A305" s="40"/>
    </row>
    <row r="306" spans="1:1" s="1" customFormat="1" x14ac:dyDescent="0.35">
      <c r="A306" s="40"/>
    </row>
    <row r="307" spans="1:1" s="1" customFormat="1" x14ac:dyDescent="0.35">
      <c r="A307" s="40"/>
    </row>
    <row r="308" spans="1:1" s="1" customFormat="1" x14ac:dyDescent="0.35">
      <c r="A308" s="40"/>
    </row>
    <row r="309" spans="1:1" s="1" customFormat="1" x14ac:dyDescent="0.35">
      <c r="A309" s="40"/>
    </row>
    <row r="310" spans="1:1" s="1" customFormat="1" x14ac:dyDescent="0.35">
      <c r="A310" s="40"/>
    </row>
    <row r="311" spans="1:1" s="1" customFormat="1" x14ac:dyDescent="0.35">
      <c r="A311" s="40"/>
    </row>
    <row r="312" spans="1:1" s="1" customFormat="1" x14ac:dyDescent="0.35">
      <c r="A312" s="40"/>
    </row>
    <row r="313" spans="1:1" s="1" customFormat="1" x14ac:dyDescent="0.35">
      <c r="A313" s="40"/>
    </row>
    <row r="314" spans="1:1" s="1" customFormat="1" x14ac:dyDescent="0.35">
      <c r="A314" s="40"/>
    </row>
    <row r="315" spans="1:1" s="1" customFormat="1" x14ac:dyDescent="0.35">
      <c r="A315" s="40"/>
    </row>
    <row r="316" spans="1:1" s="1" customFormat="1" x14ac:dyDescent="0.35">
      <c r="A316" s="40"/>
    </row>
    <row r="317" spans="1:1" s="1" customFormat="1" x14ac:dyDescent="0.35">
      <c r="A317" s="40"/>
    </row>
    <row r="318" spans="1:1" s="1" customFormat="1" x14ac:dyDescent="0.35">
      <c r="A318" s="40"/>
    </row>
    <row r="319" spans="1:1" s="1" customFormat="1" x14ac:dyDescent="0.35">
      <c r="A319" s="40"/>
    </row>
    <row r="320" spans="1:1" s="1" customFormat="1" x14ac:dyDescent="0.35">
      <c r="A320" s="40"/>
    </row>
    <row r="321" spans="1:1" s="1" customFormat="1" x14ac:dyDescent="0.35">
      <c r="A321" s="40"/>
    </row>
    <row r="322" spans="1:1" s="1" customFormat="1" x14ac:dyDescent="0.35">
      <c r="A322" s="40"/>
    </row>
    <row r="323" spans="1:1" s="1" customFormat="1" x14ac:dyDescent="0.35">
      <c r="A323" s="40"/>
    </row>
    <row r="324" spans="1:1" s="1" customFormat="1" x14ac:dyDescent="0.35">
      <c r="A324" s="40"/>
    </row>
    <row r="325" spans="1:1" s="1" customFormat="1" x14ac:dyDescent="0.35">
      <c r="A325" s="40"/>
    </row>
    <row r="326" spans="1:1" s="1" customFormat="1" x14ac:dyDescent="0.35">
      <c r="A326" s="40"/>
    </row>
    <row r="327" spans="1:1" s="1" customFormat="1" x14ac:dyDescent="0.35">
      <c r="A327" s="40"/>
    </row>
    <row r="328" spans="1:1" s="1" customFormat="1" x14ac:dyDescent="0.35">
      <c r="A328" s="40"/>
    </row>
    <row r="329" spans="1:1" s="1" customFormat="1" x14ac:dyDescent="0.35">
      <c r="A329" s="40"/>
    </row>
    <row r="330" spans="1:1" s="1" customFormat="1" x14ac:dyDescent="0.35">
      <c r="A330" s="40"/>
    </row>
    <row r="331" spans="1:1" s="1" customFormat="1" x14ac:dyDescent="0.35">
      <c r="A331" s="40"/>
    </row>
    <row r="332" spans="1:1" s="1" customFormat="1" x14ac:dyDescent="0.35">
      <c r="A332" s="40"/>
    </row>
    <row r="333" spans="1:1" s="1" customFormat="1" x14ac:dyDescent="0.35">
      <c r="A333" s="40"/>
    </row>
    <row r="334" spans="1:1" s="1" customFormat="1" x14ac:dyDescent="0.35">
      <c r="A334" s="40"/>
    </row>
    <row r="335" spans="1:1" s="1" customFormat="1" x14ac:dyDescent="0.35">
      <c r="A335" s="40"/>
    </row>
    <row r="336" spans="1:1" s="1" customFormat="1" x14ac:dyDescent="0.35">
      <c r="A336" s="40"/>
    </row>
    <row r="337" spans="1:1" s="1" customFormat="1" x14ac:dyDescent="0.35">
      <c r="A337" s="40"/>
    </row>
    <row r="338" spans="1:1" s="1" customFormat="1" x14ac:dyDescent="0.35">
      <c r="A338" s="40"/>
    </row>
    <row r="339" spans="1:1" s="1" customFormat="1" x14ac:dyDescent="0.35">
      <c r="A339" s="40"/>
    </row>
    <row r="340" spans="1:1" s="1" customFormat="1" x14ac:dyDescent="0.35">
      <c r="A340" s="40"/>
    </row>
    <row r="341" spans="1:1" s="1" customFormat="1" x14ac:dyDescent="0.35">
      <c r="A341" s="40"/>
    </row>
    <row r="342" spans="1:1" s="1" customFormat="1" x14ac:dyDescent="0.35">
      <c r="A342" s="40"/>
    </row>
    <row r="343" spans="1:1" s="1" customFormat="1" x14ac:dyDescent="0.35">
      <c r="A343" s="40"/>
    </row>
    <row r="344" spans="1:1" s="1" customFormat="1" x14ac:dyDescent="0.35">
      <c r="A344" s="40"/>
    </row>
    <row r="345" spans="1:1" s="1" customFormat="1" x14ac:dyDescent="0.35">
      <c r="A345" s="40"/>
    </row>
    <row r="346" spans="1:1" s="1" customFormat="1" x14ac:dyDescent="0.35">
      <c r="A346" s="40"/>
    </row>
    <row r="347" spans="1:1" s="1" customFormat="1" x14ac:dyDescent="0.35">
      <c r="A347" s="40"/>
    </row>
    <row r="348" spans="1:1" s="1" customFormat="1" x14ac:dyDescent="0.35">
      <c r="A348" s="40"/>
    </row>
    <row r="349" spans="1:1" s="1" customFormat="1" x14ac:dyDescent="0.35">
      <c r="A349" s="40"/>
    </row>
    <row r="350" spans="1:1" s="1" customFormat="1" x14ac:dyDescent="0.35">
      <c r="A350" s="40"/>
    </row>
    <row r="351" spans="1:1" s="1" customFormat="1" x14ac:dyDescent="0.35">
      <c r="A351" s="40"/>
    </row>
    <row r="352" spans="1:1" s="1" customFormat="1" x14ac:dyDescent="0.35">
      <c r="A352" s="40"/>
    </row>
    <row r="353" spans="1:1" s="1" customFormat="1" x14ac:dyDescent="0.35">
      <c r="A353" s="40"/>
    </row>
    <row r="354" spans="1:1" s="1" customFormat="1" x14ac:dyDescent="0.35">
      <c r="A354" s="40"/>
    </row>
    <row r="355" spans="1:1" s="1" customFormat="1" x14ac:dyDescent="0.35">
      <c r="A355" s="40"/>
    </row>
    <row r="356" spans="1:1" s="1" customFormat="1" x14ac:dyDescent="0.35">
      <c r="A356" s="40"/>
    </row>
    <row r="357" spans="1:1" s="1" customFormat="1" x14ac:dyDescent="0.35">
      <c r="A357" s="40"/>
    </row>
    <row r="358" spans="1:1" s="1" customFormat="1" x14ac:dyDescent="0.35">
      <c r="A358" s="40"/>
    </row>
    <row r="359" spans="1:1" s="1" customFormat="1" x14ac:dyDescent="0.35">
      <c r="A359" s="40"/>
    </row>
    <row r="360" spans="1:1" s="1" customFormat="1" x14ac:dyDescent="0.35">
      <c r="A360" s="40"/>
    </row>
    <row r="361" spans="1:1" s="1" customFormat="1" x14ac:dyDescent="0.35">
      <c r="A361" s="40"/>
    </row>
    <row r="362" spans="1:1" s="1" customFormat="1" x14ac:dyDescent="0.35">
      <c r="A362" s="40"/>
    </row>
    <row r="363" spans="1:1" s="1" customFormat="1" x14ac:dyDescent="0.35">
      <c r="A363" s="40"/>
    </row>
    <row r="364" spans="1:1" s="1" customFormat="1" x14ac:dyDescent="0.35">
      <c r="A364" s="40"/>
    </row>
    <row r="365" spans="1:1" s="1" customFormat="1" x14ac:dyDescent="0.35">
      <c r="A365" s="40"/>
    </row>
    <row r="366" spans="1:1" s="1" customFormat="1" x14ac:dyDescent="0.35">
      <c r="A366" s="40"/>
    </row>
    <row r="367" spans="1:1" s="1" customFormat="1" x14ac:dyDescent="0.35">
      <c r="A367" s="40"/>
    </row>
    <row r="368" spans="1:1" s="1" customFormat="1" x14ac:dyDescent="0.35">
      <c r="A368" s="40"/>
    </row>
    <row r="369" spans="1:1" s="1" customFormat="1" x14ac:dyDescent="0.35">
      <c r="A369" s="40"/>
    </row>
    <row r="370" spans="1:1" s="1" customFormat="1" x14ac:dyDescent="0.35">
      <c r="A370" s="40"/>
    </row>
    <row r="371" spans="1:1" s="1" customFormat="1" x14ac:dyDescent="0.35">
      <c r="A371" s="40"/>
    </row>
    <row r="372" spans="1:1" s="1" customFormat="1" x14ac:dyDescent="0.35">
      <c r="A372" s="40"/>
    </row>
    <row r="373" spans="1:1" s="1" customFormat="1" x14ac:dyDescent="0.35">
      <c r="A373" s="40"/>
    </row>
    <row r="374" spans="1:1" s="1" customFormat="1" x14ac:dyDescent="0.35">
      <c r="A374" s="40"/>
    </row>
    <row r="375" spans="1:1" s="1" customFormat="1" x14ac:dyDescent="0.35">
      <c r="A375" s="40"/>
    </row>
    <row r="376" spans="1:1" s="1" customFormat="1" x14ac:dyDescent="0.35">
      <c r="A376" s="40"/>
    </row>
    <row r="377" spans="1:1" s="1" customFormat="1" x14ac:dyDescent="0.35">
      <c r="A377" s="40"/>
    </row>
    <row r="378" spans="1:1" s="1" customFormat="1" x14ac:dyDescent="0.35">
      <c r="A378" s="40"/>
    </row>
    <row r="379" spans="1:1" s="1" customFormat="1" x14ac:dyDescent="0.35">
      <c r="A379" s="40"/>
    </row>
    <row r="380" spans="1:1" s="1" customFormat="1" x14ac:dyDescent="0.35">
      <c r="A380" s="40"/>
    </row>
    <row r="381" spans="1:1" s="1" customFormat="1" x14ac:dyDescent="0.35">
      <c r="A381" s="40"/>
    </row>
    <row r="382" spans="1:1" s="1" customFormat="1" x14ac:dyDescent="0.35">
      <c r="A382" s="40"/>
    </row>
    <row r="383" spans="1:1" s="1" customFormat="1" x14ac:dyDescent="0.35">
      <c r="A383" s="40"/>
    </row>
    <row r="384" spans="1:1" s="1" customFormat="1" x14ac:dyDescent="0.35">
      <c r="A384" s="40"/>
    </row>
    <row r="385" spans="1:1" s="1" customFormat="1" x14ac:dyDescent="0.35">
      <c r="A385" s="40"/>
    </row>
    <row r="386" spans="1:1" s="1" customFormat="1" x14ac:dyDescent="0.35">
      <c r="A386" s="40"/>
    </row>
    <row r="387" spans="1:1" s="1" customFormat="1" x14ac:dyDescent="0.35">
      <c r="A387" s="40"/>
    </row>
    <row r="388" spans="1:1" s="1" customFormat="1" x14ac:dyDescent="0.35">
      <c r="A388" s="40"/>
    </row>
    <row r="389" spans="1:1" s="1" customFormat="1" x14ac:dyDescent="0.35">
      <c r="A389" s="40"/>
    </row>
    <row r="390" spans="1:1" s="1" customFormat="1" x14ac:dyDescent="0.35">
      <c r="A390" s="40"/>
    </row>
    <row r="391" spans="1:1" s="1" customFormat="1" x14ac:dyDescent="0.35">
      <c r="A391" s="40"/>
    </row>
    <row r="392" spans="1:1" s="1" customFormat="1" x14ac:dyDescent="0.35">
      <c r="A392" s="40"/>
    </row>
    <row r="393" spans="1:1" s="1" customFormat="1" x14ac:dyDescent="0.35">
      <c r="A393" s="40"/>
    </row>
    <row r="394" spans="1:1" s="1" customFormat="1" x14ac:dyDescent="0.35">
      <c r="A394" s="40"/>
    </row>
    <row r="395" spans="1:1" s="1" customFormat="1" x14ac:dyDescent="0.35">
      <c r="A395" s="40"/>
    </row>
    <row r="396" spans="1:1" s="1" customFormat="1" x14ac:dyDescent="0.35">
      <c r="A396" s="40"/>
    </row>
    <row r="397" spans="1:1" s="1" customFormat="1" x14ac:dyDescent="0.35">
      <c r="A397" s="40"/>
    </row>
    <row r="398" spans="1:1" s="1" customFormat="1" x14ac:dyDescent="0.35">
      <c r="A398" s="40"/>
    </row>
    <row r="399" spans="1:1" s="1" customFormat="1" x14ac:dyDescent="0.35">
      <c r="A399" s="40"/>
    </row>
    <row r="400" spans="1:1" s="1" customFormat="1" x14ac:dyDescent="0.35">
      <c r="A400" s="40"/>
    </row>
    <row r="401" spans="1:1" s="1" customFormat="1" x14ac:dyDescent="0.35">
      <c r="A401" s="40"/>
    </row>
    <row r="402" spans="1:1" s="1" customFormat="1" x14ac:dyDescent="0.35">
      <c r="A402" s="40"/>
    </row>
    <row r="403" spans="1:1" s="1" customFormat="1" x14ac:dyDescent="0.35">
      <c r="A403" s="40"/>
    </row>
    <row r="404" spans="1:1" s="1" customFormat="1" x14ac:dyDescent="0.35">
      <c r="A404" s="40"/>
    </row>
    <row r="405" spans="1:1" s="1" customFormat="1" x14ac:dyDescent="0.35">
      <c r="A405" s="40"/>
    </row>
    <row r="406" spans="1:1" s="1" customFormat="1" x14ac:dyDescent="0.35">
      <c r="A406" s="40"/>
    </row>
    <row r="407" spans="1:1" s="1" customFormat="1" x14ac:dyDescent="0.35">
      <c r="A407" s="40"/>
    </row>
    <row r="408" spans="1:1" s="1" customFormat="1" x14ac:dyDescent="0.35">
      <c r="A408" s="40"/>
    </row>
    <row r="409" spans="1:1" s="1" customFormat="1" x14ac:dyDescent="0.35">
      <c r="A409" s="40"/>
    </row>
    <row r="410" spans="1:1" s="1" customFormat="1" x14ac:dyDescent="0.35">
      <c r="A410" s="40"/>
    </row>
    <row r="411" spans="1:1" s="1" customFormat="1" x14ac:dyDescent="0.35">
      <c r="A411" s="40"/>
    </row>
    <row r="412" spans="1:1" s="1" customFormat="1" x14ac:dyDescent="0.35">
      <c r="A412" s="40"/>
    </row>
    <row r="413" spans="1:1" s="1" customFormat="1" x14ac:dyDescent="0.35">
      <c r="A413" s="40"/>
    </row>
    <row r="414" spans="1:1" s="1" customFormat="1" x14ac:dyDescent="0.35">
      <c r="A414" s="40"/>
    </row>
    <row r="415" spans="1:1" s="1" customFormat="1" x14ac:dyDescent="0.35">
      <c r="A415" s="40"/>
    </row>
    <row r="416" spans="1:1" s="1" customFormat="1" x14ac:dyDescent="0.35">
      <c r="A416" s="40"/>
    </row>
    <row r="417" spans="1:1" s="1" customFormat="1" x14ac:dyDescent="0.35">
      <c r="A417" s="40"/>
    </row>
    <row r="418" spans="1:1" s="1" customFormat="1" x14ac:dyDescent="0.35">
      <c r="A418" s="40"/>
    </row>
    <row r="419" spans="1:1" s="1" customFormat="1" x14ac:dyDescent="0.35">
      <c r="A419" s="40"/>
    </row>
    <row r="420" spans="1:1" s="1" customFormat="1" x14ac:dyDescent="0.35">
      <c r="A420" s="40"/>
    </row>
    <row r="421" spans="1:1" s="1" customFormat="1" x14ac:dyDescent="0.35">
      <c r="A421" s="40"/>
    </row>
    <row r="422" spans="1:1" s="1" customFormat="1" x14ac:dyDescent="0.35">
      <c r="A422" s="40"/>
    </row>
    <row r="423" spans="1:1" s="1" customFormat="1" x14ac:dyDescent="0.35">
      <c r="A423" s="40"/>
    </row>
    <row r="424" spans="1:1" s="1" customFormat="1" x14ac:dyDescent="0.35">
      <c r="A424" s="40"/>
    </row>
    <row r="425" spans="1:1" s="1" customFormat="1" x14ac:dyDescent="0.35">
      <c r="A425" s="40"/>
    </row>
    <row r="426" spans="1:1" s="1" customFormat="1" x14ac:dyDescent="0.35">
      <c r="A426" s="40"/>
    </row>
    <row r="427" spans="1:1" s="1" customFormat="1" x14ac:dyDescent="0.35">
      <c r="A427" s="40"/>
    </row>
    <row r="428" spans="1:1" s="1" customFormat="1" x14ac:dyDescent="0.35">
      <c r="A428" s="40"/>
    </row>
    <row r="429" spans="1:1" s="1" customFormat="1" x14ac:dyDescent="0.35">
      <c r="A429" s="40"/>
    </row>
    <row r="430" spans="1:1" s="1" customFormat="1" x14ac:dyDescent="0.35">
      <c r="A430" s="40"/>
    </row>
    <row r="431" spans="1:1" s="1" customFormat="1" x14ac:dyDescent="0.35">
      <c r="A431" s="40"/>
    </row>
    <row r="432" spans="1:1" s="1" customFormat="1" x14ac:dyDescent="0.35">
      <c r="A432" s="40"/>
    </row>
    <row r="433" spans="1:1" s="1" customFormat="1" x14ac:dyDescent="0.35">
      <c r="A433" s="40"/>
    </row>
    <row r="434" spans="1:1" s="1" customFormat="1" x14ac:dyDescent="0.35">
      <c r="A434" s="40"/>
    </row>
    <row r="435" spans="1:1" s="1" customFormat="1" x14ac:dyDescent="0.35">
      <c r="A435" s="40"/>
    </row>
    <row r="436" spans="1:1" s="1" customFormat="1" x14ac:dyDescent="0.35">
      <c r="A436" s="40"/>
    </row>
    <row r="437" spans="1:1" s="1" customFormat="1" x14ac:dyDescent="0.35">
      <c r="A437" s="40"/>
    </row>
    <row r="438" spans="1:1" s="1" customFormat="1" x14ac:dyDescent="0.35">
      <c r="A438" s="40"/>
    </row>
    <row r="439" spans="1:1" s="1" customFormat="1" x14ac:dyDescent="0.35">
      <c r="A439" s="40"/>
    </row>
    <row r="440" spans="1:1" s="1" customFormat="1" x14ac:dyDescent="0.35">
      <c r="A440" s="40"/>
    </row>
    <row r="441" spans="1:1" s="1" customFormat="1" x14ac:dyDescent="0.35">
      <c r="A441" s="40"/>
    </row>
    <row r="442" spans="1:1" s="1" customFormat="1" x14ac:dyDescent="0.35">
      <c r="A442" s="40"/>
    </row>
    <row r="443" spans="1:1" s="1" customFormat="1" x14ac:dyDescent="0.35">
      <c r="A443" s="40"/>
    </row>
    <row r="444" spans="1:1" s="1" customFormat="1" x14ac:dyDescent="0.35">
      <c r="A444" s="40"/>
    </row>
    <row r="445" spans="1:1" s="1" customFormat="1" x14ac:dyDescent="0.35">
      <c r="A445" s="40"/>
    </row>
    <row r="446" spans="1:1" s="1" customFormat="1" x14ac:dyDescent="0.35">
      <c r="A446" s="40"/>
    </row>
    <row r="447" spans="1:1" s="1" customFormat="1" x14ac:dyDescent="0.35">
      <c r="A447" s="40"/>
    </row>
    <row r="448" spans="1:1" s="1" customFormat="1" x14ac:dyDescent="0.35">
      <c r="A448" s="40"/>
    </row>
    <row r="449" spans="1:2" s="1" customFormat="1" x14ac:dyDescent="0.35">
      <c r="A449" s="40"/>
    </row>
    <row r="450" spans="1:2" s="1" customFormat="1" x14ac:dyDescent="0.35">
      <c r="A450" s="40"/>
    </row>
    <row r="451" spans="1:2" s="1" customFormat="1" x14ac:dyDescent="0.35">
      <c r="A451" s="40"/>
    </row>
    <row r="452" spans="1:2" s="1" customFormat="1" x14ac:dyDescent="0.35">
      <c r="A452" s="40"/>
    </row>
    <row r="453" spans="1:2" s="1" customFormat="1" x14ac:dyDescent="0.35">
      <c r="A453" s="40"/>
    </row>
    <row r="454" spans="1:2" s="1" customFormat="1" x14ac:dyDescent="0.35">
      <c r="A454" s="40"/>
    </row>
    <row r="455" spans="1:2" s="1" customFormat="1" x14ac:dyDescent="0.35">
      <c r="A455" s="40"/>
    </row>
    <row r="456" spans="1:2" s="1" customFormat="1" x14ac:dyDescent="0.35">
      <c r="A456" s="40"/>
    </row>
    <row r="457" spans="1:2" s="1" customFormat="1" x14ac:dyDescent="0.35">
      <c r="A457" s="40"/>
    </row>
    <row r="458" spans="1:2" s="1" customFormat="1" x14ac:dyDescent="0.35">
      <c r="A458" s="40"/>
    </row>
    <row r="459" spans="1:2" s="1" customFormat="1" x14ac:dyDescent="0.35">
      <c r="A459" s="40"/>
    </row>
    <row r="460" spans="1:2" s="1" customFormat="1" x14ac:dyDescent="0.35">
      <c r="A460" s="40"/>
    </row>
    <row r="461" spans="1:2" s="1" customFormat="1" x14ac:dyDescent="0.35">
      <c r="A461" s="40"/>
    </row>
    <row r="462" spans="1:2" s="1" customFormat="1" x14ac:dyDescent="0.35">
      <c r="A462" s="40"/>
    </row>
    <row r="463" spans="1:2" s="1" customFormat="1" x14ac:dyDescent="0.35">
      <c r="A463" s="40"/>
      <c r="B463"/>
    </row>
    <row r="464" spans="1:2" s="1" customFormat="1" x14ac:dyDescent="0.35">
      <c r="A464" s="40"/>
      <c r="B464"/>
    </row>
    <row r="465" spans="1:2" s="1" customFormat="1" x14ac:dyDescent="0.35">
      <c r="A465" s="40"/>
      <c r="B465"/>
    </row>
    <row r="466" spans="1:2" s="1" customFormat="1" x14ac:dyDescent="0.35">
      <c r="A466" s="40"/>
      <c r="B466"/>
    </row>
    <row r="467" spans="1:2" s="1" customFormat="1" x14ac:dyDescent="0.35">
      <c r="A467" s="40"/>
      <c r="B467"/>
    </row>
    <row r="468" spans="1:2" s="1" customFormat="1" x14ac:dyDescent="0.35">
      <c r="A468" s="40"/>
      <c r="B468"/>
    </row>
    <row r="469" spans="1:2" s="1" customFormat="1" x14ac:dyDescent="0.35">
      <c r="A469" s="40"/>
      <c r="B469"/>
    </row>
    <row r="470" spans="1:2" s="1" customFormat="1" x14ac:dyDescent="0.35">
      <c r="A470" s="40"/>
      <c r="B470"/>
    </row>
    <row r="471" spans="1:2" s="1" customFormat="1" x14ac:dyDescent="0.35">
      <c r="A471" s="40"/>
      <c r="B471"/>
    </row>
    <row r="472" spans="1:2" s="1" customFormat="1" x14ac:dyDescent="0.35">
      <c r="A472" s="40"/>
      <c r="B472"/>
    </row>
    <row r="473" spans="1:2" s="1" customFormat="1" x14ac:dyDescent="0.35">
      <c r="A473" s="40"/>
      <c r="B473"/>
    </row>
    <row r="474" spans="1:2" s="1" customFormat="1" x14ac:dyDescent="0.35">
      <c r="A474" s="40"/>
      <c r="B474"/>
    </row>
    <row r="475" spans="1:2" s="1" customFormat="1" x14ac:dyDescent="0.35">
      <c r="A475" s="40"/>
      <c r="B475"/>
    </row>
    <row r="476" spans="1:2" s="1" customFormat="1" x14ac:dyDescent="0.35">
      <c r="A476" s="40"/>
      <c r="B476"/>
    </row>
    <row r="477" spans="1:2" s="1" customFormat="1" x14ac:dyDescent="0.35">
      <c r="A477" s="40"/>
      <c r="B477"/>
    </row>
    <row r="478" spans="1:2" s="1" customFormat="1" x14ac:dyDescent="0.35">
      <c r="A478" s="40"/>
      <c r="B478"/>
    </row>
    <row r="479" spans="1:2" s="1" customFormat="1" x14ac:dyDescent="0.35">
      <c r="A479" s="40"/>
      <c r="B479"/>
    </row>
    <row r="480" spans="1:2" s="1" customFormat="1" x14ac:dyDescent="0.35">
      <c r="A480" s="40"/>
      <c r="B480"/>
    </row>
    <row r="481" spans="1:2" s="1" customFormat="1" x14ac:dyDescent="0.35">
      <c r="A481" s="40"/>
      <c r="B481"/>
    </row>
    <row r="482" spans="1:2" s="1" customFormat="1" x14ac:dyDescent="0.35">
      <c r="A482" s="40"/>
      <c r="B482"/>
    </row>
    <row r="483" spans="1:2" s="1" customFormat="1" x14ac:dyDescent="0.35">
      <c r="A483" s="40"/>
      <c r="B483"/>
    </row>
    <row r="484" spans="1:2" s="1" customFormat="1" x14ac:dyDescent="0.35">
      <c r="A484" s="40"/>
      <c r="B484"/>
    </row>
    <row r="485" spans="1:2" s="1" customFormat="1" x14ac:dyDescent="0.35">
      <c r="A485" s="40"/>
      <c r="B485"/>
    </row>
    <row r="486" spans="1:2" s="1" customFormat="1" x14ac:dyDescent="0.35">
      <c r="A486" s="40"/>
      <c r="B486"/>
    </row>
    <row r="487" spans="1:2" s="1" customFormat="1" x14ac:dyDescent="0.35">
      <c r="A487" s="40"/>
      <c r="B487"/>
    </row>
    <row r="488" spans="1:2" s="1" customFormat="1" x14ac:dyDescent="0.35">
      <c r="A488" s="40"/>
      <c r="B488"/>
    </row>
    <row r="489" spans="1:2" s="1" customFormat="1" x14ac:dyDescent="0.35">
      <c r="A489" s="40"/>
      <c r="B489"/>
    </row>
    <row r="490" spans="1:2" s="1" customFormat="1" x14ac:dyDescent="0.35">
      <c r="A490" s="40"/>
      <c r="B490"/>
    </row>
    <row r="491" spans="1:2" s="1" customFormat="1" x14ac:dyDescent="0.35">
      <c r="A491" s="40"/>
      <c r="B491"/>
    </row>
    <row r="492" spans="1:2" s="1" customFormat="1" x14ac:dyDescent="0.35">
      <c r="A492" s="40"/>
      <c r="B492"/>
    </row>
    <row r="493" spans="1:2" s="1" customFormat="1" x14ac:dyDescent="0.35">
      <c r="A493" s="40"/>
      <c r="B493"/>
    </row>
    <row r="494" spans="1:2" s="1" customFormat="1" x14ac:dyDescent="0.35">
      <c r="A494" s="40"/>
      <c r="B494"/>
    </row>
    <row r="495" spans="1:2" s="1" customFormat="1" x14ac:dyDescent="0.35">
      <c r="A495" s="40"/>
      <c r="B495"/>
    </row>
    <row r="496" spans="1:2" s="1" customFormat="1" x14ac:dyDescent="0.35">
      <c r="A496" s="40"/>
      <c r="B496"/>
    </row>
    <row r="497" spans="1:2" s="1" customFormat="1" x14ac:dyDescent="0.35">
      <c r="A497" s="40"/>
      <c r="B497"/>
    </row>
    <row r="498" spans="1:2" s="1" customFormat="1" x14ac:dyDescent="0.35">
      <c r="A498" s="40"/>
      <c r="B498"/>
    </row>
    <row r="499" spans="1:2" s="1" customFormat="1" x14ac:dyDescent="0.35">
      <c r="A499" s="40"/>
      <c r="B499"/>
    </row>
    <row r="500" spans="1:2" s="1" customFormat="1" x14ac:dyDescent="0.35">
      <c r="A500" s="40"/>
      <c r="B500"/>
    </row>
    <row r="501" spans="1:2" s="1" customFormat="1" x14ac:dyDescent="0.35">
      <c r="A501" s="40"/>
      <c r="B501"/>
    </row>
    <row r="502" spans="1:2" s="1" customFormat="1" x14ac:dyDescent="0.35">
      <c r="A502" s="40"/>
      <c r="B502"/>
    </row>
    <row r="503" spans="1:2" s="1" customFormat="1" x14ac:dyDescent="0.35">
      <c r="A503" s="40"/>
      <c r="B503"/>
    </row>
    <row r="504" spans="1:2" s="1" customFormat="1" x14ac:dyDescent="0.35">
      <c r="A504" s="40"/>
      <c r="B504"/>
    </row>
    <row r="505" spans="1:2" s="1" customFormat="1" x14ac:dyDescent="0.35">
      <c r="A505" s="40"/>
      <c r="B505"/>
    </row>
    <row r="506" spans="1:2" s="1" customFormat="1" x14ac:dyDescent="0.35">
      <c r="A506" s="40"/>
      <c r="B506"/>
    </row>
    <row r="507" spans="1:2" s="1" customFormat="1" x14ac:dyDescent="0.35">
      <c r="A507" s="40"/>
      <c r="B507"/>
    </row>
    <row r="508" spans="1:2" s="1" customFormat="1" x14ac:dyDescent="0.35">
      <c r="A508" s="40"/>
      <c r="B508"/>
    </row>
    <row r="509" spans="1:2" s="1" customFormat="1" x14ac:dyDescent="0.35">
      <c r="A509" s="40"/>
      <c r="B509"/>
    </row>
    <row r="510" spans="1:2" s="1" customFormat="1" x14ac:dyDescent="0.35">
      <c r="A510" s="40"/>
      <c r="B510"/>
    </row>
    <row r="511" spans="1:2" s="1" customFormat="1" x14ac:dyDescent="0.35">
      <c r="A511" s="40"/>
      <c r="B511"/>
    </row>
    <row r="512" spans="1:2" s="1" customFormat="1" x14ac:dyDescent="0.35">
      <c r="A512" s="40"/>
      <c r="B512"/>
    </row>
    <row r="513" spans="1:2" s="1" customFormat="1" x14ac:dyDescent="0.35">
      <c r="A513" s="40"/>
      <c r="B513"/>
    </row>
    <row r="514" spans="1:2" s="1" customFormat="1" x14ac:dyDescent="0.35">
      <c r="A514" s="40"/>
      <c r="B514"/>
    </row>
    <row r="515" spans="1:2" s="1" customFormat="1" x14ac:dyDescent="0.35">
      <c r="A515" s="40"/>
      <c r="B515"/>
    </row>
    <row r="516" spans="1:2" s="1" customFormat="1" x14ac:dyDescent="0.35">
      <c r="A516" s="40"/>
      <c r="B516"/>
    </row>
    <row r="517" spans="1:2" s="1" customFormat="1" x14ac:dyDescent="0.35">
      <c r="A517" s="40"/>
      <c r="B517"/>
    </row>
    <row r="518" spans="1:2" s="1" customFormat="1" x14ac:dyDescent="0.35">
      <c r="A518" s="40"/>
      <c r="B518"/>
    </row>
    <row r="519" spans="1:2" s="1" customFormat="1" x14ac:dyDescent="0.35">
      <c r="A519" s="40"/>
      <c r="B519"/>
    </row>
    <row r="520" spans="1:2" s="1" customFormat="1" x14ac:dyDescent="0.35">
      <c r="A520" s="40"/>
      <c r="B520"/>
    </row>
    <row r="521" spans="1:2" s="1" customFormat="1" x14ac:dyDescent="0.35">
      <c r="A521" s="40"/>
      <c r="B521"/>
    </row>
    <row r="522" spans="1:2" s="1" customFormat="1" x14ac:dyDescent="0.35">
      <c r="A522" s="40"/>
      <c r="B522"/>
    </row>
    <row r="523" spans="1:2" s="1" customFormat="1" x14ac:dyDescent="0.35">
      <c r="A523" s="40"/>
      <c r="B523"/>
    </row>
    <row r="524" spans="1:2" s="1" customFormat="1" x14ac:dyDescent="0.35">
      <c r="A524" s="40"/>
      <c r="B524"/>
    </row>
    <row r="525" spans="1:2" s="1" customFormat="1" x14ac:dyDescent="0.35">
      <c r="A525" s="40"/>
      <c r="B525"/>
    </row>
    <row r="526" spans="1:2" s="1" customFormat="1" x14ac:dyDescent="0.35">
      <c r="A526" s="40"/>
      <c r="B526"/>
    </row>
    <row r="527" spans="1:2" s="1" customFormat="1" x14ac:dyDescent="0.35">
      <c r="A527" s="40"/>
      <c r="B527"/>
    </row>
    <row r="528" spans="1:2" s="1" customFormat="1" x14ac:dyDescent="0.35">
      <c r="A528" s="40"/>
      <c r="B528"/>
    </row>
    <row r="529" spans="1:2" s="1" customFormat="1" x14ac:dyDescent="0.35">
      <c r="A529" s="40"/>
      <c r="B529"/>
    </row>
    <row r="530" spans="1:2" s="1" customFormat="1" x14ac:dyDescent="0.35">
      <c r="A530" s="40"/>
      <c r="B530"/>
    </row>
    <row r="531" spans="1:2" s="1" customFormat="1" x14ac:dyDescent="0.35">
      <c r="A531" s="40"/>
      <c r="B531"/>
    </row>
    <row r="532" spans="1:2" s="1" customFormat="1" x14ac:dyDescent="0.35">
      <c r="A532" s="40"/>
      <c r="B532"/>
    </row>
    <row r="533" spans="1:2" s="1" customFormat="1" x14ac:dyDescent="0.35">
      <c r="A533" s="40"/>
      <c r="B533"/>
    </row>
    <row r="534" spans="1:2" s="1" customFormat="1" x14ac:dyDescent="0.35">
      <c r="A534" s="40"/>
      <c r="B534"/>
    </row>
    <row r="535" spans="1:2" s="1" customFormat="1" x14ac:dyDescent="0.35">
      <c r="A535" s="40"/>
      <c r="B535"/>
    </row>
    <row r="536" spans="1:2" s="1" customFormat="1" x14ac:dyDescent="0.35">
      <c r="A536" s="40"/>
      <c r="B536"/>
    </row>
    <row r="537" spans="1:2" s="1" customFormat="1" x14ac:dyDescent="0.35">
      <c r="A537" s="40"/>
      <c r="B537"/>
    </row>
    <row r="538" spans="1:2" s="1" customFormat="1" x14ac:dyDescent="0.35">
      <c r="A538" s="40"/>
      <c r="B538"/>
    </row>
    <row r="539" spans="1:2" s="1" customFormat="1" x14ac:dyDescent="0.35">
      <c r="A539" s="40"/>
      <c r="B539"/>
    </row>
    <row r="540" spans="1:2" s="1" customFormat="1" x14ac:dyDescent="0.35">
      <c r="A540" s="40"/>
      <c r="B540"/>
    </row>
    <row r="541" spans="1:2" s="1" customFormat="1" x14ac:dyDescent="0.35">
      <c r="A541" s="40"/>
      <c r="B541"/>
    </row>
    <row r="542" spans="1:2" s="1" customFormat="1" x14ac:dyDescent="0.35">
      <c r="A542" s="40"/>
      <c r="B542"/>
    </row>
    <row r="543" spans="1:2" s="1" customFormat="1" x14ac:dyDescent="0.35">
      <c r="A543" s="40"/>
      <c r="B543"/>
    </row>
    <row r="544" spans="1:2" s="1" customFormat="1" x14ac:dyDescent="0.35">
      <c r="A544" s="40"/>
      <c r="B544"/>
    </row>
    <row r="545" spans="1:2" s="1" customFormat="1" x14ac:dyDescent="0.35">
      <c r="A545" s="40"/>
      <c r="B545"/>
    </row>
    <row r="546" spans="1:2" s="1" customFormat="1" x14ac:dyDescent="0.35">
      <c r="A546" s="40"/>
      <c r="B546"/>
    </row>
    <row r="547" spans="1:2" s="1" customFormat="1" x14ac:dyDescent="0.35">
      <c r="A547" s="40"/>
      <c r="B547"/>
    </row>
    <row r="548" spans="1:2" s="1" customFormat="1" x14ac:dyDescent="0.35">
      <c r="A548" s="40"/>
      <c r="B548"/>
    </row>
    <row r="549" spans="1:2" s="1" customFormat="1" x14ac:dyDescent="0.35">
      <c r="A549" s="40"/>
      <c r="B549"/>
    </row>
    <row r="550" spans="1:2" s="1" customFormat="1" x14ac:dyDescent="0.35">
      <c r="A550" s="40"/>
      <c r="B550"/>
    </row>
    <row r="551" spans="1:2" s="1" customFormat="1" x14ac:dyDescent="0.35">
      <c r="A551" s="40"/>
      <c r="B551"/>
    </row>
    <row r="552" spans="1:2" s="1" customFormat="1" x14ac:dyDescent="0.35">
      <c r="A552" s="40"/>
      <c r="B552"/>
    </row>
    <row r="553" spans="1:2" s="1" customFormat="1" x14ac:dyDescent="0.35">
      <c r="A553" s="40"/>
      <c r="B553"/>
    </row>
    <row r="554" spans="1:2" s="1" customFormat="1" x14ac:dyDescent="0.35">
      <c r="A554" s="40"/>
      <c r="B554"/>
    </row>
    <row r="555" spans="1:2" s="1" customFormat="1" x14ac:dyDescent="0.35">
      <c r="A555" s="40"/>
      <c r="B555"/>
    </row>
    <row r="556" spans="1:2" s="1" customFormat="1" x14ac:dyDescent="0.35">
      <c r="A556" s="40"/>
      <c r="B556"/>
    </row>
    <row r="557" spans="1:2" s="1" customFormat="1" x14ac:dyDescent="0.35">
      <c r="A557" s="40"/>
      <c r="B557"/>
    </row>
    <row r="558" spans="1:2" s="1" customFormat="1" x14ac:dyDescent="0.35">
      <c r="A558" s="40"/>
      <c r="B558"/>
    </row>
    <row r="559" spans="1:2" s="1" customFormat="1" x14ac:dyDescent="0.35">
      <c r="A559" s="40"/>
      <c r="B559"/>
    </row>
    <row r="560" spans="1:2" s="1" customFormat="1" x14ac:dyDescent="0.35">
      <c r="A560" s="40"/>
      <c r="B560"/>
    </row>
    <row r="561" spans="1:2" s="1" customFormat="1" x14ac:dyDescent="0.35">
      <c r="A561" s="40"/>
      <c r="B561"/>
    </row>
    <row r="562" spans="1:2" s="1" customFormat="1" x14ac:dyDescent="0.35">
      <c r="A562" s="40"/>
      <c r="B562"/>
    </row>
    <row r="563" spans="1:2" s="1" customFormat="1" x14ac:dyDescent="0.35">
      <c r="A563" s="40"/>
      <c r="B563"/>
    </row>
    <row r="564" spans="1:2" s="1" customFormat="1" x14ac:dyDescent="0.35">
      <c r="A564" s="40"/>
      <c r="B564"/>
    </row>
    <row r="565" spans="1:2" s="1" customFormat="1" x14ac:dyDescent="0.35">
      <c r="A565" s="40"/>
      <c r="B565"/>
    </row>
    <row r="566" spans="1:2" s="1" customFormat="1" x14ac:dyDescent="0.35">
      <c r="A566" s="40"/>
      <c r="B566"/>
    </row>
    <row r="567" spans="1:2" s="1" customFormat="1" x14ac:dyDescent="0.35">
      <c r="A567" s="40"/>
      <c r="B567"/>
    </row>
    <row r="568" spans="1:2" s="1" customFormat="1" x14ac:dyDescent="0.35">
      <c r="A568" s="40"/>
      <c r="B568"/>
    </row>
    <row r="569" spans="1:2" s="1" customFormat="1" x14ac:dyDescent="0.35">
      <c r="A569" s="40"/>
      <c r="B569"/>
    </row>
    <row r="570" spans="1:2" s="1" customFormat="1" x14ac:dyDescent="0.35">
      <c r="A570" s="40"/>
      <c r="B570"/>
    </row>
    <row r="571" spans="1:2" s="1" customFormat="1" x14ac:dyDescent="0.35">
      <c r="A571" s="40"/>
      <c r="B571"/>
    </row>
    <row r="572" spans="1:2" s="1" customFormat="1" x14ac:dyDescent="0.35">
      <c r="A572" s="40"/>
      <c r="B572"/>
    </row>
    <row r="573" spans="1:2" s="1" customFormat="1" x14ac:dyDescent="0.35">
      <c r="A573" s="40"/>
      <c r="B573"/>
    </row>
    <row r="574" spans="1:2" s="1" customFormat="1" x14ac:dyDescent="0.35">
      <c r="A574" s="40"/>
      <c r="B574"/>
    </row>
    <row r="575" spans="1:2" s="1" customFormat="1" x14ac:dyDescent="0.35">
      <c r="A575" s="40"/>
      <c r="B575"/>
    </row>
    <row r="576" spans="1:2" s="1" customFormat="1" x14ac:dyDescent="0.35">
      <c r="A576" s="40"/>
      <c r="B576"/>
    </row>
    <row r="577" spans="1:2" s="1" customFormat="1" x14ac:dyDescent="0.35">
      <c r="A577" s="40"/>
      <c r="B577"/>
    </row>
    <row r="578" spans="1:2" s="1" customFormat="1" x14ac:dyDescent="0.35">
      <c r="A578" s="40"/>
      <c r="B578"/>
    </row>
    <row r="579" spans="1:2" s="1" customFormat="1" x14ac:dyDescent="0.35">
      <c r="A579" s="40"/>
      <c r="B579"/>
    </row>
    <row r="580" spans="1:2" s="1" customFormat="1" x14ac:dyDescent="0.35">
      <c r="A580" s="40"/>
      <c r="B580"/>
    </row>
    <row r="581" spans="1:2" s="1" customFormat="1" x14ac:dyDescent="0.35">
      <c r="A581" s="40"/>
      <c r="B581"/>
    </row>
    <row r="582" spans="1:2" s="1" customFormat="1" x14ac:dyDescent="0.35">
      <c r="A582" s="40"/>
      <c r="B582"/>
    </row>
    <row r="583" spans="1:2" s="1" customFormat="1" x14ac:dyDescent="0.35">
      <c r="A583" s="40"/>
      <c r="B583"/>
    </row>
    <row r="584" spans="1:2" s="1" customFormat="1" x14ac:dyDescent="0.35">
      <c r="A584" s="40"/>
      <c r="B584"/>
    </row>
    <row r="585" spans="1:2" s="1" customFormat="1" x14ac:dyDescent="0.35">
      <c r="A585" s="40"/>
      <c r="B585"/>
    </row>
    <row r="586" spans="1:2" s="1" customFormat="1" x14ac:dyDescent="0.35">
      <c r="A586" s="40"/>
      <c r="B586"/>
    </row>
    <row r="587" spans="1:2" s="1" customFormat="1" x14ac:dyDescent="0.35">
      <c r="A587" s="40"/>
      <c r="B587"/>
    </row>
    <row r="588" spans="1:2" s="1" customFormat="1" x14ac:dyDescent="0.35">
      <c r="A588" s="40"/>
      <c r="B588"/>
    </row>
    <row r="589" spans="1:2" s="1" customFormat="1" x14ac:dyDescent="0.35">
      <c r="A589" s="40"/>
      <c r="B589"/>
    </row>
    <row r="590" spans="1:2" s="1" customFormat="1" x14ac:dyDescent="0.35">
      <c r="A590" s="40"/>
      <c r="B590"/>
    </row>
    <row r="591" spans="1:2" s="1" customFormat="1" x14ac:dyDescent="0.35">
      <c r="A591" s="40"/>
      <c r="B591"/>
    </row>
    <row r="592" spans="1:2" s="1" customFormat="1" x14ac:dyDescent="0.35">
      <c r="A592" s="40"/>
      <c r="B592"/>
    </row>
    <row r="593" spans="1:2" s="1" customFormat="1" x14ac:dyDescent="0.35">
      <c r="A593" s="40"/>
      <c r="B593"/>
    </row>
    <row r="594" spans="1:2" s="1" customFormat="1" x14ac:dyDescent="0.35">
      <c r="A594" s="40"/>
      <c r="B594"/>
    </row>
    <row r="595" spans="1:2" s="1" customFormat="1" x14ac:dyDescent="0.35">
      <c r="A595" s="40"/>
      <c r="B595"/>
    </row>
    <row r="596" spans="1:2" s="1" customFormat="1" x14ac:dyDescent="0.35">
      <c r="A596" s="40"/>
      <c r="B596"/>
    </row>
    <row r="597" spans="1:2" s="1" customFormat="1" x14ac:dyDescent="0.35">
      <c r="A597" s="40"/>
      <c r="B597"/>
    </row>
    <row r="598" spans="1:2" s="1" customFormat="1" x14ac:dyDescent="0.35">
      <c r="A598" s="40"/>
      <c r="B598"/>
    </row>
    <row r="599" spans="1:2" s="1" customFormat="1" x14ac:dyDescent="0.35">
      <c r="A599" s="40"/>
      <c r="B599"/>
    </row>
    <row r="600" spans="1:2" s="1" customFormat="1" x14ac:dyDescent="0.35">
      <c r="A600" s="40"/>
      <c r="B600"/>
    </row>
    <row r="601" spans="1:2" s="1" customFormat="1" x14ac:dyDescent="0.35">
      <c r="A601" s="40"/>
      <c r="B601"/>
    </row>
    <row r="602" spans="1:2" s="1" customFormat="1" x14ac:dyDescent="0.35">
      <c r="A602" s="40"/>
      <c r="B602"/>
    </row>
    <row r="603" spans="1:2" s="1" customFormat="1" x14ac:dyDescent="0.35">
      <c r="A603" s="40"/>
      <c r="B603"/>
    </row>
    <row r="604" spans="1:2" s="1" customFormat="1" x14ac:dyDescent="0.35">
      <c r="A604" s="40"/>
      <c r="B604"/>
    </row>
    <row r="605" spans="1:2" s="1" customFormat="1" x14ac:dyDescent="0.35">
      <c r="A605" s="40"/>
      <c r="B605"/>
    </row>
    <row r="606" spans="1:2" s="1" customFormat="1" x14ac:dyDescent="0.35">
      <c r="A606" s="40"/>
      <c r="B606"/>
    </row>
    <row r="607" spans="1:2" s="1" customFormat="1" x14ac:dyDescent="0.35">
      <c r="A607" s="40"/>
      <c r="B607"/>
    </row>
    <row r="608" spans="1:2" s="1" customFormat="1" x14ac:dyDescent="0.35">
      <c r="A608" s="40"/>
      <c r="B608"/>
    </row>
    <row r="609" spans="1:2" s="1" customFormat="1" x14ac:dyDescent="0.35">
      <c r="A609" s="40"/>
      <c r="B609"/>
    </row>
    <row r="610" spans="1:2" s="1" customFormat="1" x14ac:dyDescent="0.35">
      <c r="A610" s="40"/>
      <c r="B610"/>
    </row>
    <row r="611" spans="1:2" s="1" customFormat="1" x14ac:dyDescent="0.35">
      <c r="A611" s="40"/>
      <c r="B611"/>
    </row>
    <row r="612" spans="1:2" s="1" customFormat="1" x14ac:dyDescent="0.35">
      <c r="A612" s="40"/>
      <c r="B612"/>
    </row>
    <row r="613" spans="1:2" s="1" customFormat="1" x14ac:dyDescent="0.35">
      <c r="A613" s="40"/>
      <c r="B613"/>
    </row>
    <row r="614" spans="1:2" s="1" customFormat="1" x14ac:dyDescent="0.35">
      <c r="A614" s="40"/>
      <c r="B614"/>
    </row>
    <row r="615" spans="1:2" s="1" customFormat="1" x14ac:dyDescent="0.35">
      <c r="A615" s="40"/>
      <c r="B615"/>
    </row>
    <row r="616" spans="1:2" s="1" customFormat="1" x14ac:dyDescent="0.35">
      <c r="A616" s="40"/>
      <c r="B616"/>
    </row>
    <row r="617" spans="1:2" s="1" customFormat="1" x14ac:dyDescent="0.35">
      <c r="A617" s="40"/>
      <c r="B617"/>
    </row>
    <row r="618" spans="1:2" s="1" customFormat="1" x14ac:dyDescent="0.35">
      <c r="A618" s="40"/>
      <c r="B618"/>
    </row>
    <row r="619" spans="1:2" s="1" customFormat="1" x14ac:dyDescent="0.35">
      <c r="A619" s="40"/>
      <c r="B619"/>
    </row>
    <row r="620" spans="1:2" s="1" customFormat="1" x14ac:dyDescent="0.35">
      <c r="A620" s="40"/>
      <c r="B620"/>
    </row>
    <row r="621" spans="1:2" s="1" customFormat="1" x14ac:dyDescent="0.35">
      <c r="A621" s="40"/>
      <c r="B621"/>
    </row>
    <row r="622" spans="1:2" s="1" customFormat="1" x14ac:dyDescent="0.35">
      <c r="A622" s="40"/>
      <c r="B622"/>
    </row>
    <row r="623" spans="1:2" s="1" customFormat="1" x14ac:dyDescent="0.35">
      <c r="A623" s="40"/>
      <c r="B623"/>
    </row>
    <row r="624" spans="1:2" s="1" customFormat="1" x14ac:dyDescent="0.35">
      <c r="A624" s="40"/>
      <c r="B624"/>
    </row>
    <row r="625" spans="1:2" s="1" customFormat="1" x14ac:dyDescent="0.35">
      <c r="A625" s="40"/>
      <c r="B625"/>
    </row>
    <row r="626" spans="1:2" s="1" customFormat="1" x14ac:dyDescent="0.35">
      <c r="A626" s="40"/>
      <c r="B626"/>
    </row>
    <row r="627" spans="1:2" s="1" customFormat="1" x14ac:dyDescent="0.35">
      <c r="A627" s="40"/>
      <c r="B627"/>
    </row>
    <row r="628" spans="1:2" s="1" customFormat="1" x14ac:dyDescent="0.35">
      <c r="A628" s="40"/>
      <c r="B628"/>
    </row>
    <row r="629" spans="1:2" s="1" customFormat="1" x14ac:dyDescent="0.35">
      <c r="A629" s="40"/>
      <c r="B629"/>
    </row>
    <row r="630" spans="1:2" s="1" customFormat="1" x14ac:dyDescent="0.35">
      <c r="A630" s="40"/>
      <c r="B630"/>
    </row>
    <row r="631" spans="1:2" s="1" customFormat="1" x14ac:dyDescent="0.35">
      <c r="A631" s="40"/>
      <c r="B631"/>
    </row>
    <row r="632" spans="1:2" s="1" customFormat="1" x14ac:dyDescent="0.35">
      <c r="A632" s="40"/>
      <c r="B632"/>
    </row>
    <row r="633" spans="1:2" s="1" customFormat="1" x14ac:dyDescent="0.35">
      <c r="A633" s="40"/>
      <c r="B633"/>
    </row>
    <row r="634" spans="1:2" s="1" customFormat="1" x14ac:dyDescent="0.35">
      <c r="A634" s="40"/>
      <c r="B634"/>
    </row>
    <row r="635" spans="1:2" s="1" customFormat="1" x14ac:dyDescent="0.35">
      <c r="A635" s="40"/>
      <c r="B635"/>
    </row>
    <row r="636" spans="1:2" s="1" customFormat="1" x14ac:dyDescent="0.35">
      <c r="A636" s="40"/>
      <c r="B636"/>
    </row>
    <row r="637" spans="1:2" s="1" customFormat="1" x14ac:dyDescent="0.35">
      <c r="A637" s="40"/>
      <c r="B637"/>
    </row>
    <row r="638" spans="1:2" s="1" customFormat="1" x14ac:dyDescent="0.35">
      <c r="A638" s="40"/>
      <c r="B638"/>
    </row>
    <row r="639" spans="1:2" s="1" customFormat="1" x14ac:dyDescent="0.35">
      <c r="A639" s="40"/>
      <c r="B639"/>
    </row>
    <row r="640" spans="1:2" s="1" customFormat="1" x14ac:dyDescent="0.35">
      <c r="A640" s="40"/>
      <c r="B640"/>
    </row>
    <row r="641" spans="1:2" s="1" customFormat="1" x14ac:dyDescent="0.35">
      <c r="A641" s="40"/>
      <c r="B641"/>
    </row>
    <row r="642" spans="1:2" s="1" customFormat="1" x14ac:dyDescent="0.35">
      <c r="A642" s="40"/>
      <c r="B642"/>
    </row>
    <row r="643" spans="1:2" s="1" customFormat="1" x14ac:dyDescent="0.35">
      <c r="A643" s="40"/>
      <c r="B643"/>
    </row>
    <row r="644" spans="1:2" s="1" customFormat="1" x14ac:dyDescent="0.35">
      <c r="A644" s="40"/>
      <c r="B644"/>
    </row>
    <row r="645" spans="1:2" s="1" customFormat="1" x14ac:dyDescent="0.35">
      <c r="A645" s="40"/>
      <c r="B645"/>
    </row>
    <row r="646" spans="1:2" s="1" customFormat="1" x14ac:dyDescent="0.35">
      <c r="A646" s="40"/>
      <c r="B646"/>
    </row>
    <row r="647" spans="1:2" s="1" customFormat="1" x14ac:dyDescent="0.35">
      <c r="A647" s="40"/>
      <c r="B647"/>
    </row>
    <row r="648" spans="1:2" s="1" customFormat="1" x14ac:dyDescent="0.35">
      <c r="A648" s="40"/>
      <c r="B648"/>
    </row>
    <row r="649" spans="1:2" s="1" customFormat="1" x14ac:dyDescent="0.35">
      <c r="A649" s="40"/>
      <c r="B649"/>
    </row>
    <row r="650" spans="1:2" s="1" customFormat="1" x14ac:dyDescent="0.35">
      <c r="A650" s="40"/>
      <c r="B650"/>
    </row>
    <row r="651" spans="1:2" s="1" customFormat="1" x14ac:dyDescent="0.35">
      <c r="A651" s="40"/>
      <c r="B651"/>
    </row>
    <row r="652" spans="1:2" s="1" customFormat="1" x14ac:dyDescent="0.35">
      <c r="A652" s="40"/>
      <c r="B652"/>
    </row>
    <row r="653" spans="1:2" s="1" customFormat="1" x14ac:dyDescent="0.35">
      <c r="A653" s="40"/>
      <c r="B653"/>
    </row>
    <row r="654" spans="1:2" s="1" customFormat="1" x14ac:dyDescent="0.35">
      <c r="A654" s="40"/>
      <c r="B654"/>
    </row>
    <row r="655" spans="1:2" s="1" customFormat="1" x14ac:dyDescent="0.35">
      <c r="A655" s="40"/>
      <c r="B655"/>
    </row>
    <row r="656" spans="1:2" s="1" customFormat="1" x14ac:dyDescent="0.35">
      <c r="A656" s="40"/>
      <c r="B656"/>
    </row>
    <row r="657" spans="1:2" s="1" customFormat="1" x14ac:dyDescent="0.35">
      <c r="A657" s="40"/>
      <c r="B657"/>
    </row>
    <row r="658" spans="1:2" s="1" customFormat="1" x14ac:dyDescent="0.35">
      <c r="A658" s="40"/>
      <c r="B658"/>
    </row>
    <row r="659" spans="1:2" s="1" customFormat="1" x14ac:dyDescent="0.35">
      <c r="A659" s="40"/>
      <c r="B659"/>
    </row>
    <row r="660" spans="1:2" s="1" customFormat="1" x14ac:dyDescent="0.35">
      <c r="A660" s="40"/>
      <c r="B660"/>
    </row>
    <row r="661" spans="1:2" s="1" customFormat="1" x14ac:dyDescent="0.35">
      <c r="A661" s="40"/>
      <c r="B661"/>
    </row>
    <row r="662" spans="1:2" s="1" customFormat="1" x14ac:dyDescent="0.35">
      <c r="A662" s="40"/>
      <c r="B662"/>
    </row>
    <row r="663" spans="1:2" s="1" customFormat="1" x14ac:dyDescent="0.35">
      <c r="A663" s="40"/>
      <c r="B663"/>
    </row>
    <row r="664" spans="1:2" s="1" customFormat="1" x14ac:dyDescent="0.35">
      <c r="A664" s="40"/>
      <c r="B664"/>
    </row>
    <row r="665" spans="1:2" s="1" customFormat="1" x14ac:dyDescent="0.35">
      <c r="A665" s="40"/>
      <c r="B665"/>
    </row>
    <row r="666" spans="1:2" s="1" customFormat="1" x14ac:dyDescent="0.35">
      <c r="A666" s="40"/>
      <c r="B666"/>
    </row>
    <row r="667" spans="1:2" s="1" customFormat="1" x14ac:dyDescent="0.35">
      <c r="A667" s="40"/>
      <c r="B667"/>
    </row>
    <row r="668" spans="1:2" s="1" customFormat="1" x14ac:dyDescent="0.35">
      <c r="A668" s="40"/>
      <c r="B668"/>
    </row>
    <row r="669" spans="1:2" s="1" customFormat="1" x14ac:dyDescent="0.35">
      <c r="A669" s="40"/>
      <c r="B669"/>
    </row>
    <row r="670" spans="1:2" s="1" customFormat="1" x14ac:dyDescent="0.35">
      <c r="A670" s="40"/>
      <c r="B670"/>
    </row>
    <row r="671" spans="1:2" s="1" customFormat="1" x14ac:dyDescent="0.35">
      <c r="A671" s="40"/>
      <c r="B671"/>
    </row>
    <row r="672" spans="1:2" s="1" customFormat="1" x14ac:dyDescent="0.35">
      <c r="A672" s="40"/>
      <c r="B672"/>
    </row>
    <row r="673" spans="1:2" s="1" customFormat="1" x14ac:dyDescent="0.35">
      <c r="A673" s="40"/>
      <c r="B673"/>
    </row>
    <row r="674" spans="1:2" s="1" customFormat="1" x14ac:dyDescent="0.35">
      <c r="A674" s="40"/>
      <c r="B674"/>
    </row>
    <row r="675" spans="1:2" s="1" customFormat="1" x14ac:dyDescent="0.35">
      <c r="A675" s="40"/>
      <c r="B675"/>
    </row>
    <row r="676" spans="1:2" s="1" customFormat="1" x14ac:dyDescent="0.35">
      <c r="A676" s="40"/>
      <c r="B676"/>
    </row>
    <row r="677" spans="1:2" s="1" customFormat="1" x14ac:dyDescent="0.35">
      <c r="A677" s="40"/>
      <c r="B677"/>
    </row>
    <row r="678" spans="1:2" s="1" customFormat="1" x14ac:dyDescent="0.35">
      <c r="A678" s="40"/>
      <c r="B678"/>
    </row>
    <row r="679" spans="1:2" s="1" customFormat="1" x14ac:dyDescent="0.35">
      <c r="A679" s="40"/>
      <c r="B679"/>
    </row>
    <row r="680" spans="1:2" s="1" customFormat="1" x14ac:dyDescent="0.35">
      <c r="A680" s="40"/>
      <c r="B680"/>
    </row>
    <row r="681" spans="1:2" s="1" customFormat="1" x14ac:dyDescent="0.35">
      <c r="A681" s="40"/>
      <c r="B681"/>
    </row>
    <row r="682" spans="1:2" s="1" customFormat="1" x14ac:dyDescent="0.35">
      <c r="A682" s="40"/>
      <c r="B682"/>
    </row>
    <row r="683" spans="1:2" s="1" customFormat="1" x14ac:dyDescent="0.35">
      <c r="A683" s="40"/>
      <c r="B683"/>
    </row>
    <row r="684" spans="1:2" s="1" customFormat="1" x14ac:dyDescent="0.35">
      <c r="A684" s="40"/>
      <c r="B684"/>
    </row>
    <row r="685" spans="1:2" s="1" customFormat="1" x14ac:dyDescent="0.35">
      <c r="A685" s="40"/>
      <c r="B685"/>
    </row>
    <row r="686" spans="1:2" s="1" customFormat="1" x14ac:dyDescent="0.35">
      <c r="A686" s="40"/>
      <c r="B686"/>
    </row>
    <row r="687" spans="1:2" s="1" customFormat="1" x14ac:dyDescent="0.35">
      <c r="A687" s="40"/>
      <c r="B687"/>
    </row>
    <row r="688" spans="1:2" s="1" customFormat="1" x14ac:dyDescent="0.35">
      <c r="A688" s="40"/>
      <c r="B688"/>
    </row>
    <row r="689" spans="1:2" s="1" customFormat="1" x14ac:dyDescent="0.35">
      <c r="A689" s="40"/>
      <c r="B689"/>
    </row>
    <row r="690" spans="1:2" s="1" customFormat="1" x14ac:dyDescent="0.35">
      <c r="A690" s="40"/>
      <c r="B690"/>
    </row>
    <row r="691" spans="1:2" s="1" customFormat="1" x14ac:dyDescent="0.35">
      <c r="A691" s="40"/>
      <c r="B691"/>
    </row>
    <row r="692" spans="1:2" s="1" customFormat="1" x14ac:dyDescent="0.35">
      <c r="A692" s="40"/>
      <c r="B692"/>
    </row>
    <row r="693" spans="1:2" s="1" customFormat="1" x14ac:dyDescent="0.35">
      <c r="A693" s="40"/>
      <c r="B693"/>
    </row>
    <row r="694" spans="1:2" s="1" customFormat="1" x14ac:dyDescent="0.35">
      <c r="A694" s="40"/>
      <c r="B694"/>
    </row>
    <row r="695" spans="1:2" s="1" customFormat="1" x14ac:dyDescent="0.35">
      <c r="A695" s="40"/>
      <c r="B695"/>
    </row>
    <row r="696" spans="1:2" s="1" customFormat="1" x14ac:dyDescent="0.35">
      <c r="A696" s="40"/>
      <c r="B696"/>
    </row>
    <row r="697" spans="1:2" s="1" customFormat="1" x14ac:dyDescent="0.35">
      <c r="A697" s="40"/>
      <c r="B697"/>
    </row>
    <row r="698" spans="1:2" s="1" customFormat="1" x14ac:dyDescent="0.35">
      <c r="A698" s="40"/>
      <c r="B698"/>
    </row>
    <row r="699" spans="1:2" s="1" customFormat="1" x14ac:dyDescent="0.35">
      <c r="A699" s="40"/>
      <c r="B699"/>
    </row>
    <row r="700" spans="1:2" s="1" customFormat="1" x14ac:dyDescent="0.35">
      <c r="A700" s="40"/>
      <c r="B700"/>
    </row>
    <row r="701" spans="1:2" s="1" customFormat="1" x14ac:dyDescent="0.35">
      <c r="A701" s="40"/>
      <c r="B701"/>
    </row>
    <row r="702" spans="1:2" s="1" customFormat="1" x14ac:dyDescent="0.35">
      <c r="A702" s="40"/>
      <c r="B702"/>
    </row>
    <row r="703" spans="1:2" s="1" customFormat="1" x14ac:dyDescent="0.35">
      <c r="A703" s="40"/>
      <c r="B703"/>
    </row>
    <row r="704" spans="1:2" s="1" customFormat="1" x14ac:dyDescent="0.35">
      <c r="A704" s="40"/>
      <c r="B704"/>
    </row>
    <row r="705" spans="1:2" s="1" customFormat="1" x14ac:dyDescent="0.35">
      <c r="A705" s="40"/>
      <c r="B705"/>
    </row>
    <row r="706" spans="1:2" s="1" customFormat="1" x14ac:dyDescent="0.35">
      <c r="A706" s="40"/>
      <c r="B706"/>
    </row>
    <row r="707" spans="1:2" s="1" customFormat="1" x14ac:dyDescent="0.35">
      <c r="A707" s="40"/>
      <c r="B707"/>
    </row>
    <row r="708" spans="1:2" s="1" customFormat="1" x14ac:dyDescent="0.35">
      <c r="A708" s="40"/>
      <c r="B708"/>
    </row>
    <row r="709" spans="1:2" s="1" customFormat="1" x14ac:dyDescent="0.35">
      <c r="A709" s="40"/>
      <c r="B709"/>
    </row>
    <row r="710" spans="1:2" s="1" customFormat="1" x14ac:dyDescent="0.35">
      <c r="A710" s="40"/>
      <c r="B710"/>
    </row>
    <row r="711" spans="1:2" s="1" customFormat="1" x14ac:dyDescent="0.35">
      <c r="A711" s="40"/>
      <c r="B711"/>
    </row>
    <row r="712" spans="1:2" s="1" customFormat="1" x14ac:dyDescent="0.35">
      <c r="A712" s="40"/>
      <c r="B712"/>
    </row>
    <row r="713" spans="1:2" s="1" customFormat="1" x14ac:dyDescent="0.35">
      <c r="A713" s="40"/>
      <c r="B713"/>
    </row>
    <row r="714" spans="1:2" s="1" customFormat="1" x14ac:dyDescent="0.35">
      <c r="A714" s="40"/>
      <c r="B714"/>
    </row>
    <row r="715" spans="1:2" s="1" customFormat="1" x14ac:dyDescent="0.35">
      <c r="A715" s="40"/>
      <c r="B715"/>
    </row>
    <row r="716" spans="1:2" s="1" customFormat="1" x14ac:dyDescent="0.35">
      <c r="A716" s="40"/>
      <c r="B716"/>
    </row>
    <row r="717" spans="1:2" s="1" customFormat="1" x14ac:dyDescent="0.35">
      <c r="A717" s="40"/>
      <c r="B717"/>
    </row>
    <row r="718" spans="1:2" s="1" customFormat="1" x14ac:dyDescent="0.35">
      <c r="A718" s="40"/>
      <c r="B718"/>
    </row>
    <row r="719" spans="1:2" s="1" customFormat="1" x14ac:dyDescent="0.35">
      <c r="A719" s="40"/>
      <c r="B719"/>
    </row>
    <row r="720" spans="1:2" s="1" customFormat="1" x14ac:dyDescent="0.35">
      <c r="A720" s="40"/>
      <c r="B720"/>
    </row>
    <row r="721" spans="1:2" s="1" customFormat="1" x14ac:dyDescent="0.35">
      <c r="A721" s="40"/>
      <c r="B721"/>
    </row>
    <row r="722" spans="1:2" s="1" customFormat="1" x14ac:dyDescent="0.35">
      <c r="A722" s="40"/>
      <c r="B722"/>
    </row>
    <row r="723" spans="1:2" s="1" customFormat="1" x14ac:dyDescent="0.35">
      <c r="A723" s="40"/>
      <c r="B723"/>
    </row>
    <row r="724" spans="1:2" s="1" customFormat="1" x14ac:dyDescent="0.35">
      <c r="A724" s="40"/>
      <c r="B724"/>
    </row>
    <row r="725" spans="1:2" s="1" customFormat="1" x14ac:dyDescent="0.35">
      <c r="A725" s="40"/>
      <c r="B725"/>
    </row>
    <row r="726" spans="1:2" s="1" customFormat="1" x14ac:dyDescent="0.35">
      <c r="A726" s="40"/>
      <c r="B726"/>
    </row>
    <row r="727" spans="1:2" s="1" customFormat="1" x14ac:dyDescent="0.35">
      <c r="A727" s="40"/>
      <c r="B727"/>
    </row>
    <row r="728" spans="1:2" s="1" customFormat="1" x14ac:dyDescent="0.35">
      <c r="A728" s="40"/>
      <c r="B728"/>
    </row>
    <row r="729" spans="1:2" s="1" customFormat="1" x14ac:dyDescent="0.35">
      <c r="A729" s="40"/>
      <c r="B729"/>
    </row>
    <row r="730" spans="1:2" s="1" customFormat="1" x14ac:dyDescent="0.35">
      <c r="A730" s="40"/>
      <c r="B730"/>
    </row>
    <row r="731" spans="1:2" s="1" customFormat="1" x14ac:dyDescent="0.35">
      <c r="A731" s="40"/>
      <c r="B731"/>
    </row>
    <row r="732" spans="1:2" s="1" customFormat="1" x14ac:dyDescent="0.35">
      <c r="A732" s="40"/>
      <c r="B732"/>
    </row>
    <row r="733" spans="1:2" s="1" customFormat="1" x14ac:dyDescent="0.35">
      <c r="A733" s="40"/>
      <c r="B733"/>
    </row>
    <row r="734" spans="1:2" s="1" customFormat="1" x14ac:dyDescent="0.35">
      <c r="A734" s="40"/>
      <c r="B734"/>
    </row>
  </sheetData>
  <sheetProtection algorithmName="SHA-512" hashValue="MFtrQIpFUKYI1nSoAttKErgSJTRp2BOgYstUj1HWXRo9lXXZGDreL1VwO/eVgeGLcBGdXNguRt3cSvcUYWEITg==" saltValue="O9SktJhoAZqJQo3EqgTcPQ==" spinCount="100000" sheet="1" objects="1" scenarios="1" insertRows="0" deleteRows="0" selectLockedCells="1"/>
  <mergeCells count="70">
    <mergeCell ref="C92:E92"/>
    <mergeCell ref="F92:I92"/>
    <mergeCell ref="F93:I93"/>
    <mergeCell ref="F94:I94"/>
    <mergeCell ref="C89:E89"/>
    <mergeCell ref="F89:I89"/>
    <mergeCell ref="C90:E90"/>
    <mergeCell ref="F90:I90"/>
    <mergeCell ref="C91:E91"/>
    <mergeCell ref="F91:I91"/>
    <mergeCell ref="F84:I84"/>
    <mergeCell ref="J84:L84"/>
    <mergeCell ref="C78:D81"/>
    <mergeCell ref="F78:H78"/>
    <mergeCell ref="I78:I81"/>
    <mergeCell ref="K78:L81"/>
    <mergeCell ref="F79:H79"/>
    <mergeCell ref="F80:H80"/>
    <mergeCell ref="F81:H81"/>
    <mergeCell ref="C82:D82"/>
    <mergeCell ref="F82:H82"/>
    <mergeCell ref="K82:L82"/>
    <mergeCell ref="F83:I83"/>
    <mergeCell ref="J83:L83"/>
    <mergeCell ref="F73:I73"/>
    <mergeCell ref="J73:L73"/>
    <mergeCell ref="C74:D77"/>
    <mergeCell ref="F74:H74"/>
    <mergeCell ref="I74:I77"/>
    <mergeCell ref="K74:L77"/>
    <mergeCell ref="F75:H75"/>
    <mergeCell ref="F76:H76"/>
    <mergeCell ref="F77:H77"/>
    <mergeCell ref="E69:H69"/>
    <mergeCell ref="E49:H49"/>
    <mergeCell ref="E55:H55"/>
    <mergeCell ref="M55:N55"/>
    <mergeCell ref="M56:N56"/>
    <mergeCell ref="M57:N57"/>
    <mergeCell ref="M58:N58"/>
    <mergeCell ref="E60:H60"/>
    <mergeCell ref="E66:H66"/>
    <mergeCell ref="M66:N66"/>
    <mergeCell ref="E67:H67"/>
    <mergeCell ref="M67:N67"/>
    <mergeCell ref="M47:N47"/>
    <mergeCell ref="B13:D13"/>
    <mergeCell ref="E13:I13"/>
    <mergeCell ref="B17:I18"/>
    <mergeCell ref="M22:N22"/>
    <mergeCell ref="M23:N23"/>
    <mergeCell ref="M24:N24"/>
    <mergeCell ref="M25:N25"/>
    <mergeCell ref="M44:N44"/>
    <mergeCell ref="M45:N45"/>
    <mergeCell ref="M46:N46"/>
    <mergeCell ref="B9:D9"/>
    <mergeCell ref="E9:I9"/>
    <mergeCell ref="E44:H44"/>
    <mergeCell ref="B5:G5"/>
    <mergeCell ref="B7:D7"/>
    <mergeCell ref="E7:I7"/>
    <mergeCell ref="B8:D8"/>
    <mergeCell ref="E8:I8"/>
    <mergeCell ref="B10:D10"/>
    <mergeCell ref="E10:I10"/>
    <mergeCell ref="B11:D11"/>
    <mergeCell ref="E11:I11"/>
    <mergeCell ref="B12:D12"/>
    <mergeCell ref="E12:I12"/>
  </mergeCells>
  <conditionalFormatting sqref="F35:F37 H35:H37">
    <cfRule type="expression" dxfId="31" priority="3">
      <formula>$E$9="Acreditat TECNIO"</formula>
    </cfRule>
    <cfRule type="cellIs" priority="4" operator="equal">
      <formula>0</formula>
    </cfRule>
    <cfRule type="cellIs" dxfId="30" priority="5" operator="greaterThan">
      <formula>0.8</formula>
    </cfRule>
    <cfRule type="cellIs" dxfId="29" priority="6" operator="between">
      <formula>0.1</formula>
      <formula>0.8</formula>
    </cfRule>
    <cfRule type="cellIs" dxfId="28" priority="7" operator="lessThan">
      <formula>0.1</formula>
    </cfRule>
  </conditionalFormatting>
  <conditionalFormatting sqref="F35:F37">
    <cfRule type="cellIs" dxfId="27" priority="2" operator="greaterThan">
      <formula>1</formula>
    </cfRule>
  </conditionalFormatting>
  <conditionalFormatting sqref="F37">
    <cfRule type="expression" dxfId="26" priority="1">
      <formula>$F$35&gt;1</formula>
    </cfRule>
  </conditionalFormatting>
  <conditionalFormatting sqref="I69">
    <cfRule type="cellIs" dxfId="25" priority="8" operator="greaterThan">
      <formula>1500*2</formula>
    </cfRule>
    <cfRule type="containsBlanks" priority="9">
      <formula>LEN(TRIM(I69))=0</formula>
    </cfRule>
  </conditionalFormatting>
  <conditionalFormatting sqref="I49:J49">
    <cfRule type="expression" dxfId="24" priority="10">
      <formula>$I$49&gt;$F$83/2</formula>
    </cfRule>
    <cfRule type="containsBlanks" priority="11">
      <formula>LEN(TRIM(I49))=0</formula>
    </cfRule>
  </conditionalFormatting>
  <pageMargins left="0.70866141732283472" right="0.70866141732283472" top="0.74803149606299213" bottom="0.74803149606299213" header="0.31496062992125984" footer="0.31496062992125984"/>
  <pageSetup paperSize="9" scale="26" orientation="portrait" r:id="rId1"/>
  <headerFooter>
    <oddFooter>&amp;R&amp;7Pressupost  RD 2023
Versió 2, 3 d'abril de 2023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23890EC-AC3A-493F-ADBC-7D8918341431}">
          <x14:formula1>
            <xm:f>Desplegables!$B$6:$B$12</xm:f>
          </x14:formula1>
          <xm:sqref>B23:B25 B45:B47 B56:B58</xm:sqref>
        </x14:dataValidation>
        <x14:dataValidation type="list" allowBlank="1" showInputMessage="1" showErrorMessage="1" xr:uid="{F2C9A911-EA1A-4ABB-B94A-6504F0D39BA7}">
          <x14:formula1>
            <xm:f>Desplegables!$D$6:$D$7</xm:f>
          </x14:formula1>
          <xm:sqref>C23:D25 C45:D47 C56:D58</xm:sqref>
        </x14:dataValidation>
        <x14:dataValidation type="list" allowBlank="1" showInputMessage="1" showErrorMessage="1" xr:uid="{9B4C9925-C016-4B3D-86DA-C28172016ED6}">
          <x14:formula1>
            <xm:f>Desplegables!$D$8</xm:f>
          </x14:formula1>
          <xm:sqref>C67:D67</xm:sqref>
        </x14:dataValidation>
        <x14:dataValidation type="list" allowBlank="1" showInputMessage="1" showErrorMessage="1" xr:uid="{307DA666-8BFB-49D7-AC97-6B0F61E133E9}">
          <x14:formula1>
            <xm:f>Desplegables!$E$6:$E$9</xm:f>
          </x14:formula1>
          <xm:sqref>E8:E9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0AC7-A517-4D2A-9DE1-E0DE455F54A5}">
  <sheetPr codeName="Full6"/>
  <dimension ref="B1:O59"/>
  <sheetViews>
    <sheetView zoomScale="98" zoomScaleNormal="98" workbookViewId="0">
      <selection activeCell="B5" sqref="B5:O5"/>
    </sheetView>
  </sheetViews>
  <sheetFormatPr defaultColWidth="9.1796875" defaultRowHeight="14.5" x14ac:dyDescent="0.35"/>
  <cols>
    <col min="1" max="1" width="17.453125" style="26" customWidth="1"/>
    <col min="2" max="4" width="9.1796875" style="26"/>
    <col min="5" max="5" width="9.1796875" style="26" customWidth="1"/>
    <col min="6" max="15" width="9.1796875" style="26"/>
    <col min="16" max="16" width="7.453125" style="26" customWidth="1"/>
    <col min="17" max="16384" width="9.1796875" style="26"/>
  </cols>
  <sheetData>
    <row r="1" spans="2:15" s="1" customFormat="1" x14ac:dyDescent="0.35"/>
    <row r="2" spans="2:15" s="1" customFormat="1" x14ac:dyDescent="0.35"/>
    <row r="3" spans="2:15" s="1" customFormat="1" x14ac:dyDescent="0.35"/>
    <row r="4" spans="2:15" s="1" customFormat="1" ht="18.5" x14ac:dyDescent="0.35">
      <c r="B4" s="21"/>
    </row>
    <row r="5" spans="2:15" s="1" customFormat="1" ht="24" customHeight="1" x14ac:dyDescent="0.35">
      <c r="B5" s="360" t="str">
        <f>'INSTRUCCIONS Sol·licitant'!$B$5</f>
        <v>RESOLUCIÓ EMT/2447/2023, de 3 de juliol, per la qual s'aproven les bases reguladores de la línia de subvencions per a nuclis R+D Green.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</row>
    <row r="6" spans="2:15" s="1" customFormat="1" x14ac:dyDescent="0.35"/>
    <row r="7" spans="2:15" s="1" customFormat="1" ht="15" thickBot="1" x14ac:dyDescent="0.4">
      <c r="B7" s="22" t="s">
        <v>127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2:15" s="1" customFormat="1" ht="7.5" customHeight="1" x14ac:dyDescent="0.35">
      <c r="B8" s="10"/>
    </row>
    <row r="9" spans="2:15" s="1" customFormat="1" ht="30" customHeight="1" x14ac:dyDescent="0.35">
      <c r="B9" s="362" t="s">
        <v>256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</row>
    <row r="11" spans="2:15" x14ac:dyDescent="0.35">
      <c r="B11" s="361" t="s">
        <v>86</v>
      </c>
      <c r="C11" s="361"/>
      <c r="D11" s="361"/>
      <c r="E11" s="358" t="str">
        <f>IF('EMPRESA 1 - Líder'!$E$7="","...",'EMPRESA 1 - Líder'!$E$7)</f>
        <v>...</v>
      </c>
      <c r="F11" s="358"/>
      <c r="G11" s="358"/>
      <c r="H11" s="358"/>
      <c r="I11" s="358"/>
      <c r="J11" s="358"/>
      <c r="K11" s="24"/>
      <c r="L11" s="25"/>
      <c r="M11" s="25"/>
      <c r="N11" s="25"/>
      <c r="O11" s="25"/>
    </row>
    <row r="13" spans="2:15" x14ac:dyDescent="0.35">
      <c r="B13" s="354" t="s">
        <v>126</v>
      </c>
      <c r="C13" s="354"/>
      <c r="D13" s="354"/>
      <c r="E13" s="354"/>
      <c r="F13" s="354"/>
      <c r="G13" s="354"/>
      <c r="H13" s="354"/>
      <c r="I13" s="354" t="s">
        <v>83</v>
      </c>
      <c r="J13" s="354"/>
      <c r="K13" s="354"/>
      <c r="L13" s="354"/>
      <c r="M13" s="354"/>
      <c r="N13" s="354"/>
      <c r="O13" s="354"/>
    </row>
    <row r="14" spans="2:15" x14ac:dyDescent="0.35">
      <c r="B14" s="355">
        <f>'EMPRESA 1 - Líder'!$C$90</f>
        <v>0</v>
      </c>
      <c r="C14" s="355"/>
      <c r="D14" s="355"/>
      <c r="E14" s="355"/>
      <c r="F14" s="355"/>
      <c r="G14" s="355"/>
      <c r="H14" s="355"/>
      <c r="I14" s="355">
        <f>'EMPRESA 1 - Líder'!$F$90</f>
        <v>0</v>
      </c>
      <c r="J14" s="355"/>
      <c r="K14" s="355"/>
      <c r="L14" s="355"/>
      <c r="M14" s="355"/>
      <c r="N14" s="355"/>
      <c r="O14" s="355"/>
    </row>
    <row r="15" spans="2:15" x14ac:dyDescent="0.35">
      <c r="B15" s="354" t="s">
        <v>89</v>
      </c>
      <c r="C15" s="354"/>
      <c r="D15" s="354"/>
      <c r="E15" s="354"/>
      <c r="F15" s="354"/>
      <c r="G15" s="354"/>
      <c r="H15" s="354"/>
      <c r="I15" s="354" t="s">
        <v>82</v>
      </c>
      <c r="J15" s="354"/>
      <c r="K15" s="354"/>
      <c r="L15" s="354"/>
      <c r="M15" s="354"/>
      <c r="N15" s="354"/>
      <c r="O15" s="354"/>
    </row>
    <row r="16" spans="2:15" s="183" customFormat="1" x14ac:dyDescent="0.35">
      <c r="B16" s="355">
        <f>'EMPRESA 1 - Líder'!$C$92</f>
        <v>0</v>
      </c>
      <c r="C16" s="359"/>
      <c r="D16" s="359"/>
      <c r="E16" s="359"/>
      <c r="F16" s="359"/>
      <c r="G16" s="359"/>
      <c r="H16" s="359"/>
      <c r="I16" s="355">
        <f>'EMPRESA 1 - Líder'!$F$92</f>
        <v>0</v>
      </c>
      <c r="J16" s="359"/>
      <c r="K16" s="359"/>
      <c r="L16" s="359"/>
      <c r="M16" s="359"/>
      <c r="N16" s="359"/>
      <c r="O16" s="359"/>
    </row>
    <row r="17" spans="2:15" x14ac:dyDescent="0.35">
      <c r="C17" s="1"/>
      <c r="D17" s="1"/>
      <c r="E17" s="1"/>
      <c r="I17" s="354" t="s">
        <v>81</v>
      </c>
      <c r="J17" s="354"/>
      <c r="K17" s="354"/>
      <c r="L17" s="354"/>
      <c r="M17" s="354"/>
      <c r="N17" s="354"/>
      <c r="O17" s="354"/>
    </row>
    <row r="18" spans="2:15" x14ac:dyDescent="0.35">
      <c r="C18" s="1"/>
      <c r="D18" s="1"/>
      <c r="E18" s="1"/>
      <c r="I18" s="355">
        <f>'EMPRESA 1 - Líder'!$F$94</f>
        <v>0</v>
      </c>
      <c r="J18" s="355"/>
      <c r="K18" s="355"/>
      <c r="L18" s="355"/>
      <c r="M18" s="355"/>
      <c r="N18" s="355"/>
      <c r="O18" s="355"/>
    </row>
    <row r="20" spans="2:15" x14ac:dyDescent="0.35">
      <c r="B20" s="356" t="s">
        <v>68</v>
      </c>
      <c r="C20" s="356"/>
      <c r="D20" s="356"/>
      <c r="E20" s="358" t="str">
        <f>IF('BENEFICIARI 2'!E7="","...",'BENEFICIARI 2'!E7)</f>
        <v>...</v>
      </c>
      <c r="F20" s="358"/>
      <c r="G20" s="358"/>
      <c r="H20" s="358"/>
      <c r="I20" s="358"/>
      <c r="J20" s="358"/>
      <c r="K20" s="24"/>
      <c r="L20" s="25"/>
      <c r="M20" s="25"/>
      <c r="N20" s="25"/>
      <c r="O20" s="25"/>
    </row>
    <row r="22" spans="2:15" x14ac:dyDescent="0.35">
      <c r="B22" s="354" t="s">
        <v>126</v>
      </c>
      <c r="C22" s="354"/>
      <c r="D22" s="354"/>
      <c r="E22" s="354"/>
      <c r="F22" s="354"/>
      <c r="G22" s="354"/>
      <c r="H22" s="354"/>
      <c r="I22" s="354" t="s">
        <v>83</v>
      </c>
      <c r="J22" s="354"/>
      <c r="K22" s="354"/>
      <c r="L22" s="354"/>
      <c r="M22" s="354"/>
      <c r="N22" s="354"/>
      <c r="O22" s="354"/>
    </row>
    <row r="23" spans="2:15" x14ac:dyDescent="0.35">
      <c r="B23" s="355">
        <f>'BENEFICIARI 2'!C90</f>
        <v>0</v>
      </c>
      <c r="C23" s="355"/>
      <c r="D23" s="355"/>
      <c r="E23" s="355"/>
      <c r="F23" s="355"/>
      <c r="G23" s="355"/>
      <c r="H23" s="355"/>
      <c r="I23" s="355">
        <f>'BENEFICIARI 2'!F90</f>
        <v>0</v>
      </c>
      <c r="J23" s="355"/>
      <c r="K23" s="355"/>
      <c r="L23" s="355"/>
      <c r="M23" s="355"/>
      <c r="N23" s="355"/>
      <c r="O23" s="355"/>
    </row>
    <row r="24" spans="2:15" x14ac:dyDescent="0.35">
      <c r="B24" s="354" t="s">
        <v>89</v>
      </c>
      <c r="C24" s="354"/>
      <c r="D24" s="354"/>
      <c r="E24" s="354"/>
      <c r="F24" s="354"/>
      <c r="G24" s="354"/>
      <c r="H24" s="354"/>
      <c r="I24" s="354" t="s">
        <v>82</v>
      </c>
      <c r="J24" s="354"/>
      <c r="K24" s="354"/>
      <c r="L24" s="354"/>
      <c r="M24" s="354"/>
      <c r="N24" s="354"/>
      <c r="O24" s="354"/>
    </row>
    <row r="25" spans="2:15" x14ac:dyDescent="0.35">
      <c r="B25" s="355">
        <f>'BENEFICIARI 2'!C92</f>
        <v>0</v>
      </c>
      <c r="C25" s="355"/>
      <c r="D25" s="355"/>
      <c r="E25" s="355"/>
      <c r="F25" s="355"/>
      <c r="G25" s="355"/>
      <c r="H25" s="355"/>
      <c r="I25" s="355">
        <f>'BENEFICIARI 2'!F92</f>
        <v>0</v>
      </c>
      <c r="J25" s="355"/>
      <c r="K25" s="355"/>
      <c r="L25" s="355"/>
      <c r="M25" s="355"/>
      <c r="N25" s="355"/>
      <c r="O25" s="355"/>
    </row>
    <row r="26" spans="2:15" x14ac:dyDescent="0.35">
      <c r="C26" s="1"/>
      <c r="D26" s="1"/>
      <c r="E26" s="1"/>
      <c r="I26" s="354" t="s">
        <v>81</v>
      </c>
      <c r="J26" s="354"/>
      <c r="K26" s="354"/>
      <c r="L26" s="354"/>
      <c r="M26" s="354"/>
      <c r="N26" s="354"/>
      <c r="O26" s="354"/>
    </row>
    <row r="27" spans="2:15" x14ac:dyDescent="0.35">
      <c r="C27" s="1"/>
      <c r="D27" s="1"/>
      <c r="E27" s="1"/>
      <c r="I27" s="355">
        <f>'BENEFICIARI 2'!F94</f>
        <v>0</v>
      </c>
      <c r="J27" s="355"/>
      <c r="K27" s="355"/>
      <c r="L27" s="355"/>
      <c r="M27" s="355"/>
      <c r="N27" s="355"/>
      <c r="O27" s="355"/>
    </row>
    <row r="28" spans="2:15" x14ac:dyDescent="0.35">
      <c r="C28" s="1"/>
      <c r="D28" s="1"/>
      <c r="E28" s="1"/>
      <c r="I28" s="27"/>
      <c r="J28" s="27"/>
      <c r="K28" s="27"/>
      <c r="L28" s="27"/>
      <c r="M28" s="27"/>
      <c r="N28" s="27"/>
      <c r="O28" s="27"/>
    </row>
    <row r="30" spans="2:15" x14ac:dyDescent="0.35">
      <c r="B30" s="356" t="s">
        <v>84</v>
      </c>
      <c r="C30" s="356"/>
      <c r="D30" s="356"/>
      <c r="E30" s="358" t="str">
        <f>IF('BENEFICIARI 3'!E7="","...",'BENEFICIARI 3'!E7)</f>
        <v>...</v>
      </c>
      <c r="F30" s="358"/>
      <c r="G30" s="358"/>
      <c r="H30" s="358"/>
      <c r="I30" s="358"/>
      <c r="J30" s="358"/>
      <c r="K30" s="24"/>
      <c r="L30" s="25"/>
      <c r="M30" s="25"/>
      <c r="N30" s="25"/>
      <c r="O30" s="25"/>
    </row>
    <row r="32" spans="2:15" x14ac:dyDescent="0.35">
      <c r="B32" s="354" t="s">
        <v>126</v>
      </c>
      <c r="C32" s="354"/>
      <c r="D32" s="354"/>
      <c r="E32" s="354"/>
      <c r="F32" s="354"/>
      <c r="G32" s="354"/>
      <c r="H32" s="354"/>
      <c r="I32" s="354" t="s">
        <v>83</v>
      </c>
      <c r="J32" s="354"/>
      <c r="K32" s="354"/>
      <c r="L32" s="354"/>
      <c r="M32" s="354"/>
      <c r="N32" s="354"/>
      <c r="O32" s="354"/>
    </row>
    <row r="33" spans="2:15" x14ac:dyDescent="0.35">
      <c r="B33" s="355">
        <f>'BENEFICIARI 3'!C90</f>
        <v>0</v>
      </c>
      <c r="C33" s="355"/>
      <c r="D33" s="355"/>
      <c r="E33" s="355"/>
      <c r="F33" s="355"/>
      <c r="G33" s="355"/>
      <c r="H33" s="355"/>
      <c r="I33" s="355">
        <f>'BENEFICIARI 3'!F90</f>
        <v>0</v>
      </c>
      <c r="J33" s="355"/>
      <c r="K33" s="355"/>
      <c r="L33" s="355"/>
      <c r="M33" s="355"/>
      <c r="N33" s="355"/>
      <c r="O33" s="355"/>
    </row>
    <row r="34" spans="2:15" x14ac:dyDescent="0.35">
      <c r="B34" s="354" t="s">
        <v>89</v>
      </c>
      <c r="C34" s="354"/>
      <c r="D34" s="354"/>
      <c r="E34" s="354"/>
      <c r="F34" s="354"/>
      <c r="G34" s="354"/>
      <c r="H34" s="354"/>
      <c r="I34" s="354" t="s">
        <v>82</v>
      </c>
      <c r="J34" s="354"/>
      <c r="K34" s="354"/>
      <c r="L34" s="354"/>
      <c r="M34" s="354"/>
      <c r="N34" s="354"/>
      <c r="O34" s="354"/>
    </row>
    <row r="35" spans="2:15" x14ac:dyDescent="0.35">
      <c r="B35" s="355">
        <f>'BENEFICIARI 3'!C92</f>
        <v>0</v>
      </c>
      <c r="C35" s="355"/>
      <c r="D35" s="355"/>
      <c r="E35" s="355"/>
      <c r="F35" s="355"/>
      <c r="G35" s="355"/>
      <c r="H35" s="355"/>
      <c r="I35" s="355">
        <f>'BENEFICIARI 3'!F92</f>
        <v>0</v>
      </c>
      <c r="J35" s="355"/>
      <c r="K35" s="355"/>
      <c r="L35" s="355"/>
      <c r="M35" s="355"/>
      <c r="N35" s="355"/>
      <c r="O35" s="355"/>
    </row>
    <row r="36" spans="2:15" x14ac:dyDescent="0.35">
      <c r="C36" s="1"/>
      <c r="D36" s="1"/>
      <c r="E36" s="1"/>
      <c r="I36" s="354" t="s">
        <v>81</v>
      </c>
      <c r="J36" s="354"/>
      <c r="K36" s="354"/>
      <c r="L36" s="354"/>
      <c r="M36" s="354"/>
      <c r="N36" s="354"/>
      <c r="O36" s="354"/>
    </row>
    <row r="37" spans="2:15" x14ac:dyDescent="0.35">
      <c r="C37" s="1"/>
      <c r="D37" s="1"/>
      <c r="E37" s="1"/>
      <c r="I37" s="355">
        <f>'BENEFICIARI 3'!F94</f>
        <v>0</v>
      </c>
      <c r="J37" s="355"/>
      <c r="K37" s="355"/>
      <c r="L37" s="355"/>
      <c r="M37" s="355"/>
      <c r="N37" s="355"/>
      <c r="O37" s="355"/>
    </row>
    <row r="38" spans="2:15" x14ac:dyDescent="0.35">
      <c r="C38" s="1"/>
      <c r="D38" s="1"/>
      <c r="E38" s="1"/>
      <c r="I38" s="27"/>
      <c r="J38" s="27"/>
      <c r="K38" s="27"/>
      <c r="L38" s="27"/>
      <c r="M38" s="27"/>
      <c r="N38" s="27"/>
      <c r="O38" s="27"/>
    </row>
    <row r="40" spans="2:15" x14ac:dyDescent="0.35">
      <c r="B40" s="356" t="s">
        <v>85</v>
      </c>
      <c r="C40" s="356"/>
      <c r="D40" s="356"/>
      <c r="E40" s="357" t="str">
        <f>IF('BENEFICIARI 4'!E7="","...",'BENEFICIARI 4'!E7)</f>
        <v>...</v>
      </c>
      <c r="F40" s="357"/>
      <c r="G40" s="357"/>
      <c r="H40" s="357"/>
      <c r="I40" s="357"/>
      <c r="J40" s="357"/>
      <c r="K40" s="24"/>
      <c r="L40" s="25"/>
      <c r="M40" s="25"/>
      <c r="N40" s="25"/>
      <c r="O40" s="25"/>
    </row>
    <row r="42" spans="2:15" x14ac:dyDescent="0.35">
      <c r="B42" s="354" t="s">
        <v>126</v>
      </c>
      <c r="C42" s="354"/>
      <c r="D42" s="354"/>
      <c r="E42" s="354"/>
      <c r="F42" s="354"/>
      <c r="G42" s="354"/>
      <c r="H42" s="354"/>
      <c r="I42" s="354" t="s">
        <v>83</v>
      </c>
      <c r="J42" s="354"/>
      <c r="K42" s="354"/>
      <c r="L42" s="354"/>
      <c r="M42" s="354"/>
      <c r="N42" s="354"/>
      <c r="O42" s="354"/>
    </row>
    <row r="43" spans="2:15" x14ac:dyDescent="0.35">
      <c r="B43" s="355">
        <f>'BENEFICIARI 4'!C90</f>
        <v>0</v>
      </c>
      <c r="C43" s="355"/>
      <c r="D43" s="355"/>
      <c r="E43" s="355"/>
      <c r="F43" s="355"/>
      <c r="G43" s="355"/>
      <c r="H43" s="355"/>
      <c r="I43" s="355">
        <f>'BENEFICIARI 4'!F90</f>
        <v>0</v>
      </c>
      <c r="J43" s="355"/>
      <c r="K43" s="355"/>
      <c r="L43" s="355"/>
      <c r="M43" s="355"/>
      <c r="N43" s="355"/>
      <c r="O43" s="355"/>
    </row>
    <row r="44" spans="2:15" x14ac:dyDescent="0.35">
      <c r="B44" s="354" t="s">
        <v>89</v>
      </c>
      <c r="C44" s="354"/>
      <c r="D44" s="354"/>
      <c r="E44" s="354"/>
      <c r="F44" s="354"/>
      <c r="G44" s="354"/>
      <c r="H44" s="354"/>
      <c r="I44" s="354" t="s">
        <v>82</v>
      </c>
      <c r="J44" s="354"/>
      <c r="K44" s="354"/>
      <c r="L44" s="354"/>
      <c r="M44" s="354"/>
      <c r="N44" s="354"/>
      <c r="O44" s="354"/>
    </row>
    <row r="45" spans="2:15" x14ac:dyDescent="0.35">
      <c r="B45" s="355">
        <f>'BENEFICIARI 4'!C92</f>
        <v>0</v>
      </c>
      <c r="C45" s="355"/>
      <c r="D45" s="355"/>
      <c r="E45" s="355"/>
      <c r="F45" s="355"/>
      <c r="G45" s="355"/>
      <c r="H45" s="355"/>
      <c r="I45" s="355">
        <f>'BENEFICIARI 4'!F92</f>
        <v>0</v>
      </c>
      <c r="J45" s="355"/>
      <c r="K45" s="355"/>
      <c r="L45" s="355"/>
      <c r="M45" s="355"/>
      <c r="N45" s="355"/>
      <c r="O45" s="355"/>
    </row>
    <row r="46" spans="2:15" x14ac:dyDescent="0.35">
      <c r="C46" s="1"/>
      <c r="D46" s="1"/>
      <c r="E46" s="1"/>
      <c r="I46" s="354" t="s">
        <v>81</v>
      </c>
      <c r="J46" s="354"/>
      <c r="K46" s="354"/>
      <c r="L46" s="354"/>
      <c r="M46" s="354"/>
      <c r="N46" s="354"/>
      <c r="O46" s="354"/>
    </row>
    <row r="47" spans="2:15" x14ac:dyDescent="0.35">
      <c r="C47" s="1"/>
      <c r="D47" s="1"/>
      <c r="E47" s="1"/>
      <c r="I47" s="355">
        <f>'BENEFICIARI 4'!F94</f>
        <v>0</v>
      </c>
      <c r="J47" s="355"/>
      <c r="K47" s="355"/>
      <c r="L47" s="355"/>
      <c r="M47" s="355"/>
      <c r="N47" s="355"/>
      <c r="O47" s="355"/>
    </row>
    <row r="51" spans="2:15" ht="16" thickBot="1" x14ac:dyDescent="0.4">
      <c r="B51" s="351" t="s">
        <v>87</v>
      </c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</row>
    <row r="53" spans="2:15" ht="15.5" x14ac:dyDescent="0.35">
      <c r="B53" s="352" t="s">
        <v>88</v>
      </c>
      <c r="C53" s="352"/>
      <c r="D53" s="352"/>
      <c r="E53" s="352"/>
      <c r="F53" s="352"/>
      <c r="G53" s="352"/>
      <c r="H53" s="352"/>
      <c r="I53" s="352"/>
      <c r="J53" s="352"/>
      <c r="K53" s="352"/>
      <c r="L53" s="348" t="s">
        <v>81</v>
      </c>
      <c r="M53" s="348"/>
      <c r="N53" s="348"/>
      <c r="O53" s="348"/>
    </row>
    <row r="54" spans="2:15" x14ac:dyDescent="0.35">
      <c r="B54" s="353" t="str">
        <f>IF('EMPRESA 1 - Líder'!$E$7="","...",'EMPRESA 1 - Líder'!$E$7)</f>
        <v>...</v>
      </c>
      <c r="C54" s="353"/>
      <c r="D54" s="353"/>
      <c r="E54" s="353"/>
      <c r="F54" s="353"/>
      <c r="G54" s="353"/>
      <c r="H54" s="353"/>
      <c r="I54" s="353"/>
      <c r="J54" s="353"/>
      <c r="K54" s="353"/>
      <c r="L54" s="349">
        <f>'EMPRESA 1 - Líder'!$F$94</f>
        <v>0</v>
      </c>
      <c r="M54" s="350"/>
      <c r="N54" s="350"/>
      <c r="O54" s="350"/>
    </row>
    <row r="55" spans="2:15" x14ac:dyDescent="0.35">
      <c r="B55" s="347" t="str">
        <f>IF('BENEFICIARI 2'!E7="","...",'BENEFICIARI 2'!E7)</f>
        <v>...</v>
      </c>
      <c r="C55" s="347"/>
      <c r="D55" s="347"/>
      <c r="E55" s="347"/>
      <c r="F55" s="347"/>
      <c r="G55" s="347"/>
      <c r="H55" s="347"/>
      <c r="I55" s="347"/>
      <c r="J55" s="347"/>
      <c r="K55" s="347"/>
      <c r="L55" s="349">
        <f>'BENEFICIARI 2'!F94</f>
        <v>0</v>
      </c>
      <c r="M55" s="350"/>
      <c r="N55" s="350"/>
      <c r="O55" s="350"/>
    </row>
    <row r="56" spans="2:15" x14ac:dyDescent="0.35">
      <c r="B56" s="347" t="str">
        <f>IF('BENEFICIARI 3'!E7="","...",'BENEFICIARI 3'!E7)</f>
        <v>...</v>
      </c>
      <c r="C56" s="347"/>
      <c r="D56" s="347"/>
      <c r="E56" s="347"/>
      <c r="F56" s="347"/>
      <c r="G56" s="347"/>
      <c r="H56" s="347"/>
      <c r="I56" s="347"/>
      <c r="J56" s="347"/>
      <c r="K56" s="347"/>
      <c r="L56" s="349">
        <f>'BENEFICIARI 3'!F94</f>
        <v>0</v>
      </c>
      <c r="M56" s="350"/>
      <c r="N56" s="350"/>
      <c r="O56" s="350"/>
    </row>
    <row r="57" spans="2:15" x14ac:dyDescent="0.35">
      <c r="B57" s="347" t="str">
        <f>IF('BENEFICIARI 4'!E7="","...",'BENEFICIARI 4'!E7)</f>
        <v>...</v>
      </c>
      <c r="C57" s="347"/>
      <c r="D57" s="347"/>
      <c r="E57" s="347"/>
      <c r="F57" s="347"/>
      <c r="G57" s="347"/>
      <c r="H57" s="347"/>
      <c r="I57" s="347"/>
      <c r="J57" s="347"/>
      <c r="K57" s="347"/>
      <c r="L57" s="349">
        <f>'BENEFICIARI 4'!F94</f>
        <v>0</v>
      </c>
      <c r="M57" s="350"/>
      <c r="N57" s="350"/>
      <c r="O57" s="350"/>
    </row>
    <row r="58" spans="2:15" x14ac:dyDescent="0.3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9"/>
      <c r="N58" s="29"/>
      <c r="O58" s="29"/>
    </row>
    <row r="59" spans="2:15" ht="15" thickBot="1" x14ac:dyDescent="0.4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</sheetData>
  <sheetProtection algorithmName="SHA-512" hashValue="V9OVsvr/HylF7ZzBTCuo0FET25BhxSBwoMoIiSSbBa/S5Z7qzBhJ/PBQFqojgp5TfDcgFDlCos5lscNHgU+PfQ==" saltValue="bYZYgDsgKzvfTvh+kL5pTQ==" spinCount="100000" sheet="1" insertHyperlinks="0" selectLockedCells="1" selectUnlockedCells="1"/>
  <mergeCells count="61">
    <mergeCell ref="B5:O5"/>
    <mergeCell ref="B11:D11"/>
    <mergeCell ref="E11:J11"/>
    <mergeCell ref="B13:H13"/>
    <mergeCell ref="I13:O13"/>
    <mergeCell ref="B9:O9"/>
    <mergeCell ref="I14:O14"/>
    <mergeCell ref="B25:H25"/>
    <mergeCell ref="I25:O25"/>
    <mergeCell ref="B14:H14"/>
    <mergeCell ref="B15:H15"/>
    <mergeCell ref="B16:H16"/>
    <mergeCell ref="I15:O15"/>
    <mergeCell ref="I16:O16"/>
    <mergeCell ref="I17:O17"/>
    <mergeCell ref="I18:O18"/>
    <mergeCell ref="B20:D20"/>
    <mergeCell ref="E20:J20"/>
    <mergeCell ref="B22:H22"/>
    <mergeCell ref="I22:O22"/>
    <mergeCell ref="B23:H23"/>
    <mergeCell ref="I23:O23"/>
    <mergeCell ref="B24:H24"/>
    <mergeCell ref="I24:O24"/>
    <mergeCell ref="I26:O26"/>
    <mergeCell ref="I27:O27"/>
    <mergeCell ref="B30:D30"/>
    <mergeCell ref="E30:J30"/>
    <mergeCell ref="B32:H32"/>
    <mergeCell ref="I32:O32"/>
    <mergeCell ref="B33:H33"/>
    <mergeCell ref="I33:O33"/>
    <mergeCell ref="B34:H34"/>
    <mergeCell ref="I34:O34"/>
    <mergeCell ref="B35:H35"/>
    <mergeCell ref="I35:O35"/>
    <mergeCell ref="I36:O36"/>
    <mergeCell ref="I37:O37"/>
    <mergeCell ref="B40:D40"/>
    <mergeCell ref="E40:J40"/>
    <mergeCell ref="B51:O51"/>
    <mergeCell ref="B53:K53"/>
    <mergeCell ref="B54:K54"/>
    <mergeCell ref="B55:K55"/>
    <mergeCell ref="B42:H42"/>
    <mergeCell ref="I42:O42"/>
    <mergeCell ref="I46:O46"/>
    <mergeCell ref="I47:O47"/>
    <mergeCell ref="B43:H43"/>
    <mergeCell ref="I43:O43"/>
    <mergeCell ref="B44:H44"/>
    <mergeCell ref="I44:O44"/>
    <mergeCell ref="B45:H45"/>
    <mergeCell ref="I45:O45"/>
    <mergeCell ref="B56:K56"/>
    <mergeCell ref="B57:K57"/>
    <mergeCell ref="L53:O53"/>
    <mergeCell ref="L54:O54"/>
    <mergeCell ref="L55:O55"/>
    <mergeCell ref="L56:O56"/>
    <mergeCell ref="L57:O57"/>
  </mergeCells>
  <hyperlinks>
    <hyperlink ref="B5:O5" r:id="rId1" display="https://dogc.gencat.cat/ca/document-del-dogc/?documentId=956301" xr:uid="{2BCD87C6-D312-4A80-9BF9-C2A56DCEFE4E}"/>
  </hyperlinks>
  <pageMargins left="0.70866141732283472" right="0.70866141732283472" top="0.74803149606299213" bottom="0.74803149606299213" header="0.31496062992125984" footer="0.31496062992125984"/>
  <pageSetup paperSize="9" scale="39" orientation="portrait" r:id="rId2"/>
  <headerFooter>
    <oddFooter>&amp;R&amp;8Pressupost  RD 2023
Versió 2, 3 d'abril de 2023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648C-B811-4C0B-989E-341B05EBD98D}">
  <dimension ref="B5:S100"/>
  <sheetViews>
    <sheetView topLeftCell="A13" zoomScale="89" zoomScaleNormal="57" workbookViewId="0">
      <selection activeCell="A20" sqref="A20:XFD24"/>
    </sheetView>
  </sheetViews>
  <sheetFormatPr defaultColWidth="9.1796875" defaultRowHeight="14.5" x14ac:dyDescent="0.35"/>
  <cols>
    <col min="1" max="1" width="9.1796875" style="1"/>
    <col min="2" max="2" width="19.1796875" style="1" customWidth="1"/>
    <col min="3" max="3" width="16.1796875" style="1" customWidth="1"/>
    <col min="4" max="4" width="9.1796875" style="1" customWidth="1"/>
    <col min="5" max="5" width="27.453125" style="1" customWidth="1"/>
    <col min="6" max="6" width="9.1796875" style="1"/>
    <col min="7" max="7" width="17.26953125" style="1" customWidth="1"/>
    <col min="8" max="8" width="15.81640625" style="1" customWidth="1"/>
    <col min="9" max="9" width="17.26953125" style="1" customWidth="1"/>
    <col min="10" max="11" width="17.26953125" style="1" hidden="1" customWidth="1"/>
    <col min="12" max="12" width="18.453125" style="1" hidden="1" customWidth="1"/>
    <col min="13" max="13" width="19.1796875" style="173" hidden="1" customWidth="1"/>
    <col min="14" max="16" width="20" style="1" hidden="1" customWidth="1"/>
    <col min="17" max="17" width="18" style="1" hidden="1" customWidth="1"/>
    <col min="18" max="18" width="23.1796875" style="1" hidden="1" customWidth="1"/>
    <col min="19" max="19" width="15.54296875" style="1" hidden="1" customWidth="1"/>
    <col min="20" max="20" width="15.453125" style="1" customWidth="1"/>
    <col min="21" max="21" width="14.1796875" style="1" customWidth="1"/>
    <col min="22" max="22" width="11.7265625" style="1" bestFit="1" customWidth="1"/>
    <col min="23" max="16384" width="9.1796875" style="1"/>
  </cols>
  <sheetData>
    <row r="5" spans="2:19" x14ac:dyDescent="0.35">
      <c r="B5" s="427" t="str">
        <f>'INSTRUCCIONS Sol·licitant'!$B$5</f>
        <v>RESOLUCIÓ EMT/2447/2023, de 3 de juliol, per la qual s'aproven les bases reguladores de la línia de subvencions per a nuclis R+D Green.</v>
      </c>
      <c r="C5" s="427"/>
      <c r="D5" s="427"/>
      <c r="E5" s="427"/>
      <c r="F5" s="427"/>
      <c r="G5" s="427"/>
      <c r="H5" s="427"/>
      <c r="I5" s="427"/>
      <c r="J5" s="199"/>
      <c r="K5" s="144"/>
      <c r="L5" s="144"/>
      <c r="M5" s="144"/>
      <c r="N5" s="144"/>
      <c r="O5" s="144"/>
    </row>
    <row r="6" spans="2:19" ht="33" customHeight="1" x14ac:dyDescent="0.35">
      <c r="B6" s="427"/>
      <c r="C6" s="427"/>
      <c r="D6" s="427"/>
      <c r="E6" s="427"/>
      <c r="F6" s="427"/>
      <c r="G6" s="427"/>
      <c r="H6" s="427"/>
      <c r="I6" s="427"/>
      <c r="J6" s="199"/>
      <c r="K6" s="144"/>
      <c r="L6" s="144"/>
      <c r="M6" s="144"/>
      <c r="N6" s="144"/>
      <c r="O6" s="144"/>
    </row>
    <row r="7" spans="2:19" ht="15.75" customHeight="1" thickBot="1" x14ac:dyDescent="0.4">
      <c r="B7" s="206" t="s">
        <v>184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</row>
    <row r="9" spans="2:19" ht="20.25" customHeight="1" x14ac:dyDescent="0.35">
      <c r="B9" s="204" t="s">
        <v>183</v>
      </c>
      <c r="C9" s="378" t="str">
        <f>IF('EMPRESA 1 - Líder'!E10="","...",'EMPRESA 1 - Líder'!E10)</f>
        <v>...</v>
      </c>
      <c r="D9" s="378"/>
      <c r="E9" s="378"/>
      <c r="F9" s="378"/>
      <c r="G9" s="378"/>
      <c r="H9" s="378"/>
      <c r="I9" s="378"/>
      <c r="M9" s="1"/>
    </row>
    <row r="10" spans="2:19" ht="20.25" customHeight="1" x14ac:dyDescent="0.35">
      <c r="B10" s="204" t="s">
        <v>185</v>
      </c>
      <c r="C10" s="378" t="str">
        <f>IF('EMPRESA 1 - Líder'!E11="","...",'EMPRESA 1 - Líder'!E11)</f>
        <v>...</v>
      </c>
      <c r="D10" s="378"/>
      <c r="E10" s="378"/>
      <c r="F10" s="378"/>
      <c r="G10" s="378"/>
      <c r="H10" s="378"/>
      <c r="I10" s="378"/>
      <c r="M10" s="1"/>
    </row>
    <row r="11" spans="2:19" ht="22.5" customHeight="1" x14ac:dyDescent="0.35">
      <c r="M11" s="1"/>
    </row>
    <row r="12" spans="2:19" ht="15" thickBot="1" x14ac:dyDescent="0.4"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6"/>
      <c r="O12" s="185"/>
      <c r="P12" s="185"/>
      <c r="Q12" s="185"/>
      <c r="R12" s="185"/>
      <c r="S12" s="185"/>
    </row>
    <row r="13" spans="2:19" ht="45" customHeight="1" thickBot="1" x14ac:dyDescent="0.4">
      <c r="B13" s="324" t="s">
        <v>54</v>
      </c>
      <c r="C13" s="326"/>
      <c r="D13" s="324" t="s">
        <v>53</v>
      </c>
      <c r="E13" s="326"/>
      <c r="F13" s="324" t="s">
        <v>48</v>
      </c>
      <c r="G13" s="326"/>
      <c r="H13" s="184" t="s">
        <v>55</v>
      </c>
      <c r="I13" s="184" t="s">
        <v>182</v>
      </c>
      <c r="J13" s="162" t="s">
        <v>48</v>
      </c>
      <c r="K13" s="162" t="s">
        <v>55</v>
      </c>
      <c r="L13" s="162" t="s">
        <v>120</v>
      </c>
      <c r="M13" s="129" t="s">
        <v>159</v>
      </c>
      <c r="N13" s="129" t="s">
        <v>175</v>
      </c>
      <c r="O13" s="129" t="s">
        <v>160</v>
      </c>
      <c r="P13" s="129" t="s">
        <v>161</v>
      </c>
      <c r="Q13" s="129" t="s">
        <v>58</v>
      </c>
      <c r="R13" s="129" t="s">
        <v>59</v>
      </c>
      <c r="S13" s="129" t="s">
        <v>65</v>
      </c>
    </row>
    <row r="14" spans="2:19" x14ac:dyDescent="0.35">
      <c r="B14" s="433" t="str">
        <f>IF(D14="...","...",$B$45)</f>
        <v>...</v>
      </c>
      <c r="C14" s="434"/>
      <c r="D14" s="433" t="str">
        <f>IF($E$45="","...",$E$45)</f>
        <v>...</v>
      </c>
      <c r="E14" s="434"/>
      <c r="F14" s="435" t="str">
        <f>IF('EMPRESA 1 - Líder'!E8="","...",'EMPRESA 1 - Líder'!E8)</f>
        <v>...</v>
      </c>
      <c r="G14" s="435"/>
      <c r="H14" s="146" t="str">
        <f>IF(D14="...","...",IF(F15="...",100%,IF(OR(F14="Gran empresa",F14="Mitjana empresa",F14="Petita empresa"),Desplegables!D33,IF(OR(F15="Gran empresa",F15="Mitjana empresa",F15="Petita empresa"),Desplegables!F33))))</f>
        <v>...</v>
      </c>
      <c r="I14" s="228">
        <f>IF($F$56=0,0,$F$56/$F$40)</f>
        <v>0</v>
      </c>
      <c r="J14" s="213" t="str">
        <f>F45</f>
        <v>...</v>
      </c>
      <c r="K14" s="146" t="str">
        <f>IF(D14="...","...",IF(J15="...",100%,IF(OR(J14="Gran empresa",J14="Mitjana empresa",F14="Petita empresa"),Desplegables!D33,IF(OR(J15="Gran empresa",J15="Mitjana empresa",J15="Petita empresa"),Desplegables!F33))))</f>
        <v>...</v>
      </c>
      <c r="L14" s="228">
        <f>IF($J$56=0,0,$J$56/$J$40)</f>
        <v>0</v>
      </c>
      <c r="M14" s="147">
        <f>M56</f>
        <v>0</v>
      </c>
      <c r="N14" s="147">
        <f>IF(OR(J14="Petita empresa",J14="Mitjana empresa",J14="Gran empresa"),M14*20%,M14*80%)</f>
        <v>0</v>
      </c>
      <c r="O14" s="147">
        <f>J56</f>
        <v>0</v>
      </c>
      <c r="P14" s="148">
        <f>M56</f>
        <v>0</v>
      </c>
      <c r="Q14" s="148">
        <f>L47</f>
        <v>0</v>
      </c>
      <c r="R14" s="147">
        <f>L51</f>
        <v>0</v>
      </c>
      <c r="S14" s="147">
        <f>L55</f>
        <v>0</v>
      </c>
    </row>
    <row r="15" spans="2:19" x14ac:dyDescent="0.35">
      <c r="B15" s="428" t="str">
        <f>IF(D15="...","...",$B$59)</f>
        <v>...</v>
      </c>
      <c r="C15" s="429"/>
      <c r="D15" s="428" t="str">
        <f>$E$59</f>
        <v>...</v>
      </c>
      <c r="E15" s="429"/>
      <c r="F15" s="430" t="str">
        <f>IF('BENEFICIARI 2'!E8="","...",'BENEFICIARI 2'!E8)</f>
        <v>...</v>
      </c>
      <c r="G15" s="430"/>
      <c r="H15" s="149" t="str">
        <f>IF(F15="Acreditat TECNIO",50%,IF(F15="...","...",IF(OR($F$14="Gran empresa",$F$14="Mitjana empresa",$F$14="Petita empresa"),Desplegables!D33,IF(OR(F15="Gran empresa",F15="Mitjana empresa",F15="Petita empresa"),Desplegables!F33))))</f>
        <v>...</v>
      </c>
      <c r="I15" s="229">
        <f>IF($F$70=0,0,$F$70/$F$40)</f>
        <v>0</v>
      </c>
      <c r="J15" s="211" t="str">
        <f>F59</f>
        <v>...</v>
      </c>
      <c r="K15" s="149" t="str">
        <f>IF(J15="Acreditat TECNIO",50%,IF(J15="...","...",IF(OR($J$14="Gran empresa",$J$14="Mitjana empresa",$J$14="Petita empresa"),Desplegables!D33,IF(OR(J15="Gran empresa",J15="Mitjana empresa",J15="Petita empresa"),Desplegables!F33))))</f>
        <v>...</v>
      </c>
      <c r="L15" s="229">
        <f>IF($J$70=0,0,$J$70/$J$40)</f>
        <v>0</v>
      </c>
      <c r="M15" s="147">
        <f>M70</f>
        <v>0</v>
      </c>
      <c r="N15" s="147">
        <f>IF(OR(J15="Petita empresa",J15="Mitjana empresa",J15="Gran empresa"),M15*20%,M15*80%)</f>
        <v>0</v>
      </c>
      <c r="O15" s="147">
        <f>J70</f>
        <v>0</v>
      </c>
      <c r="P15" s="148">
        <f>M70</f>
        <v>0</v>
      </c>
      <c r="Q15" s="148">
        <f>L61</f>
        <v>0</v>
      </c>
      <c r="R15" s="147">
        <f>L65</f>
        <v>0</v>
      </c>
      <c r="S15" s="147">
        <f>L69</f>
        <v>0</v>
      </c>
    </row>
    <row r="16" spans="2:19" x14ac:dyDescent="0.35">
      <c r="B16" s="428" t="str">
        <f>IF(D16="...","...",$B$73)</f>
        <v>...</v>
      </c>
      <c r="C16" s="429"/>
      <c r="D16" s="428" t="str">
        <f>$E$73</f>
        <v>...</v>
      </c>
      <c r="E16" s="429"/>
      <c r="F16" s="430" t="str">
        <f>IF('BENEFICIARI 3'!E8="","...",'BENEFICIARI 3'!E8)</f>
        <v>...</v>
      </c>
      <c r="G16" s="430"/>
      <c r="H16" s="149" t="str">
        <f>IF(F16="Acreditat TECNIO",50%,IF(F16="...","...",IF(OR($F$14="Gran empresa",$F$14="Mitjana empresa",$F$14="Petita empresa"),Desplegables!D34,IF(OR(F16="Gran empresa",F16="Mitjana empresa",F16="Petita empresa"),Desplegables!F34))))</f>
        <v>...</v>
      </c>
      <c r="I16" s="229">
        <f>IF($F$84=0,0,$F$84/$F$40)</f>
        <v>0</v>
      </c>
      <c r="J16" s="211" t="str">
        <f>F73</f>
        <v>...</v>
      </c>
      <c r="K16" s="149" t="str">
        <f>IF(J16="Acreditat TECNIO",50%,IF(J16="...","...",IF(OR($J$14="Gran empresa",$J$14="Mitjana empresa",$J$14="Petita empresa"),Desplegables!D34,IF(OR(J16="Gran empresa",J16="Mitjana empresa",J16="Petita empresa"),Desplegables!F34))))</f>
        <v>...</v>
      </c>
      <c r="L16" s="229">
        <f>IF($J$84=0,0,$J$84/$J$40)</f>
        <v>0</v>
      </c>
      <c r="M16" s="147">
        <f>M84</f>
        <v>0</v>
      </c>
      <c r="N16" s="147">
        <f>IF(OR(J16="Petita empresa",J16="Mitjana empresa",J16="Gran empresa"),M16*20%,M16*80%)</f>
        <v>0</v>
      </c>
      <c r="O16" s="147">
        <f>J84</f>
        <v>0</v>
      </c>
      <c r="P16" s="148">
        <f>M84</f>
        <v>0</v>
      </c>
      <c r="Q16" s="148">
        <f>L75</f>
        <v>0</v>
      </c>
      <c r="R16" s="148">
        <f>L79</f>
        <v>0</v>
      </c>
      <c r="S16" s="148">
        <f>L83</f>
        <v>0</v>
      </c>
    </row>
    <row r="17" spans="2:19" ht="15" thickBot="1" x14ac:dyDescent="0.4">
      <c r="B17" s="431" t="str">
        <f>IF(D17="...","...",$B$87)</f>
        <v>...</v>
      </c>
      <c r="C17" s="432"/>
      <c r="D17" s="431" t="str">
        <f>$E$87</f>
        <v>...</v>
      </c>
      <c r="E17" s="432"/>
      <c r="F17" s="430" t="str">
        <f>IF('BENEFICIARI 4'!E8="","...",'BENEFICIARI 4'!E8)</f>
        <v>...</v>
      </c>
      <c r="G17" s="432"/>
      <c r="H17" s="149" t="str">
        <f>IF(F17="Acreditat TECNIO",50%,IF(F17="...","...",IF(OR($F$14="Gran empresa",$F$14="Mitjana empresa",$F$14="Petita empresa"),Desplegables!D35,IF(OR(F17="Gran empresa",F17="Mitjana empresa",F17="Petita empresa"),Desplegables!F35))))</f>
        <v>...</v>
      </c>
      <c r="I17" s="230">
        <f>IF($F$98=0,0,$F$98/$F$40)</f>
        <v>0</v>
      </c>
      <c r="J17" s="212" t="str">
        <f>F73</f>
        <v>...</v>
      </c>
      <c r="K17" s="234" t="str">
        <f>IF(J17="Acreditat TECNIO",50%,IF(J17="...","...",IF(OR($J$14="Gran empresa",$J$14="Mitjana empresa",$J$14="Petita empresa"),Desplegables!D35,IF(OR(J17="Gran empresa",J17="Mitjana empresa",J17="Petita empresa"),Desplegables!F35))))</f>
        <v>...</v>
      </c>
      <c r="L17" s="235">
        <f>IF($J$98=0,0,$J$98/$J$40)</f>
        <v>0</v>
      </c>
      <c r="M17" s="150">
        <f>M98</f>
        <v>0</v>
      </c>
      <c r="N17" s="150">
        <f t="shared" ref="N17" si="0">IF(OR(J17="Petita empresa",J17="Mitjana empresa",J17="Gran empresa"),M17*20%,M17*80%)</f>
        <v>0</v>
      </c>
      <c r="O17" s="150">
        <f>J98</f>
        <v>0</v>
      </c>
      <c r="P17" s="151">
        <f>M98</f>
        <v>0</v>
      </c>
      <c r="Q17" s="151">
        <f>L89</f>
        <v>0</v>
      </c>
      <c r="R17" s="150">
        <f>L93</f>
        <v>0</v>
      </c>
      <c r="S17" s="150">
        <f>L97</f>
        <v>0</v>
      </c>
    </row>
    <row r="18" spans="2:19" ht="15.5" thickTop="1" thickBot="1" x14ac:dyDescent="0.4">
      <c r="B18" s="416" t="s">
        <v>5</v>
      </c>
      <c r="C18" s="416"/>
      <c r="D18" s="417" t="s">
        <v>52</v>
      </c>
      <c r="E18" s="417"/>
      <c r="F18" s="417"/>
      <c r="G18" s="417"/>
      <c r="H18" s="417"/>
      <c r="I18" s="418"/>
      <c r="J18" s="203"/>
      <c r="K18" s="203"/>
      <c r="L18" s="203"/>
      <c r="M18" s="152">
        <f>SUM(M14:M17)</f>
        <v>0</v>
      </c>
      <c r="N18" s="152">
        <f>SUM(N14:N17)</f>
        <v>0</v>
      </c>
      <c r="O18" s="152">
        <f t="shared" ref="O18:S18" si="1">SUM(O14:O17)</f>
        <v>0</v>
      </c>
      <c r="P18" s="152">
        <f t="shared" si="1"/>
        <v>0</v>
      </c>
      <c r="Q18" s="152">
        <f t="shared" si="1"/>
        <v>0</v>
      </c>
      <c r="R18" s="152">
        <f t="shared" si="1"/>
        <v>0</v>
      </c>
      <c r="S18" s="152">
        <f t="shared" si="1"/>
        <v>0</v>
      </c>
    </row>
    <row r="19" spans="2:19" x14ac:dyDescent="0.35">
      <c r="B19" s="153"/>
      <c r="C19" s="153"/>
      <c r="D19" s="153"/>
      <c r="E19" s="153"/>
      <c r="F19" s="153"/>
      <c r="G19" s="153"/>
      <c r="H19" s="154"/>
      <c r="I19" s="154"/>
      <c r="L19" s="154"/>
      <c r="M19" s="155" t="s">
        <v>162</v>
      </c>
      <c r="N19" s="187" t="s">
        <v>178</v>
      </c>
      <c r="O19" s="155" t="s">
        <v>163</v>
      </c>
      <c r="P19" s="156" t="s">
        <v>162</v>
      </c>
      <c r="Q19" s="155" t="s">
        <v>164</v>
      </c>
      <c r="R19" s="155" t="s">
        <v>165</v>
      </c>
      <c r="S19" s="155" t="s">
        <v>166</v>
      </c>
    </row>
    <row r="20" spans="2:19" hidden="1" x14ac:dyDescent="0.35">
      <c r="L20" s="157"/>
      <c r="M20" s="158"/>
      <c r="N20" s="158"/>
      <c r="O20" s="157"/>
      <c r="P20" s="157"/>
    </row>
    <row r="21" spans="2:19" ht="15" hidden="1" thickBot="1" x14ac:dyDescent="0.4">
      <c r="B21" s="159" t="s">
        <v>173</v>
      </c>
      <c r="C21" s="200"/>
      <c r="D21" s="200"/>
      <c r="E21" s="200"/>
      <c r="F21" s="200"/>
      <c r="G21" s="20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</row>
    <row r="22" spans="2:19" hidden="1" x14ac:dyDescent="0.35">
      <c r="C22" s="153"/>
      <c r="D22" s="153"/>
      <c r="E22" s="153"/>
      <c r="F22" s="153"/>
      <c r="G22" s="153"/>
      <c r="H22" s="161"/>
      <c r="I22" s="161"/>
      <c r="J22" s="161"/>
      <c r="K22" s="161"/>
      <c r="L22" s="157"/>
      <c r="M22" s="158"/>
      <c r="N22" s="158"/>
      <c r="O22" s="157"/>
      <c r="P22" s="157"/>
    </row>
    <row r="23" spans="2:19" ht="29.5" hidden="1" thickBot="1" x14ac:dyDescent="0.4">
      <c r="B23" s="162" t="s">
        <v>167</v>
      </c>
      <c r="C23" s="419" t="s">
        <v>168</v>
      </c>
      <c r="D23" s="420"/>
      <c r="E23" s="201" t="s">
        <v>169</v>
      </c>
      <c r="F23" s="419" t="s">
        <v>170</v>
      </c>
      <c r="G23" s="420"/>
      <c r="H23" s="162" t="s">
        <v>55</v>
      </c>
      <c r="I23" s="162" t="s">
        <v>120</v>
      </c>
      <c r="L23" s="157"/>
      <c r="M23" s="158"/>
      <c r="N23" s="156"/>
      <c r="O23" s="157"/>
      <c r="P23" s="157"/>
    </row>
    <row r="24" spans="2:19" ht="31.5" hidden="1" customHeight="1" x14ac:dyDescent="0.35">
      <c r="B24" s="163"/>
      <c r="C24" s="421">
        <f>IF($B$24="",B3,IF($B$24="SI","Esborrar fòrmula i emplenar cel·la manualment","N/A"))</f>
        <v>0</v>
      </c>
      <c r="D24" s="422"/>
      <c r="E24" s="163"/>
      <c r="F24" s="423">
        <f>IF($B$24="",B3,IF($B$24="SI","Esborrar fòrmula i emplenar cel·la manualment","N/A"))</f>
        <v>0</v>
      </c>
      <c r="G24" s="424"/>
      <c r="H24" s="231">
        <f>IF($B$24="",B3,IF($B$24="SI",Desplegables!$D$37,"N/A"))</f>
        <v>0</v>
      </c>
      <c r="I24" s="164" t="e">
        <f>IF($B$24="NO","N/A",($F$24/$J$40))</f>
        <v>#DIV/0!</v>
      </c>
      <c r="K24" s="157"/>
      <c r="L24" s="158"/>
      <c r="M24" s="158"/>
      <c r="N24" s="157"/>
      <c r="O24" s="157"/>
    </row>
    <row r="25" spans="2:19" x14ac:dyDescent="0.35">
      <c r="K25" s="157"/>
      <c r="L25" s="158"/>
      <c r="M25" s="158"/>
      <c r="N25" s="157"/>
      <c r="O25" s="157"/>
    </row>
    <row r="26" spans="2:19" ht="15" thickBot="1" x14ac:dyDescent="0.4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45"/>
      <c r="N26" s="23"/>
      <c r="O26" s="23"/>
      <c r="P26" s="23"/>
      <c r="Q26" s="23"/>
      <c r="R26" s="23"/>
      <c r="S26" s="23"/>
    </row>
    <row r="27" spans="2:19" x14ac:dyDescent="0.35">
      <c r="K27" s="157"/>
      <c r="L27" s="158"/>
      <c r="M27" s="158"/>
      <c r="N27" s="157"/>
      <c r="O27" s="157"/>
    </row>
    <row r="29" spans="2:19" ht="15" thickBot="1" x14ac:dyDescent="0.4">
      <c r="B29" s="425" t="s">
        <v>52</v>
      </c>
      <c r="C29" s="425"/>
      <c r="D29" s="425"/>
      <c r="E29" s="425"/>
      <c r="F29" s="426" t="str">
        <f>IF(C10="...","",C10)</f>
        <v/>
      </c>
      <c r="G29" s="426"/>
      <c r="H29" s="426"/>
      <c r="I29" s="426"/>
      <c r="J29" s="23"/>
      <c r="K29" s="23"/>
      <c r="L29" s="23"/>
      <c r="M29" s="145"/>
      <c r="N29" s="23"/>
      <c r="O29" s="23"/>
      <c r="P29" s="23"/>
      <c r="Q29" s="23"/>
      <c r="R29" s="23"/>
      <c r="S29" s="23"/>
    </row>
    <row r="30" spans="2:19" ht="30.75" customHeight="1" thickBot="1" x14ac:dyDescent="0.4">
      <c r="C30" s="23"/>
      <c r="D30" s="23"/>
      <c r="E30" s="165"/>
      <c r="F30" s="324" t="s">
        <v>26</v>
      </c>
      <c r="G30" s="325"/>
      <c r="H30" s="325"/>
      <c r="I30" s="326"/>
      <c r="J30" s="384" t="s">
        <v>27</v>
      </c>
      <c r="K30" s="385"/>
      <c r="L30" s="386"/>
      <c r="M30" s="372" t="s">
        <v>21</v>
      </c>
      <c r="N30" s="372"/>
    </row>
    <row r="31" spans="2:19" x14ac:dyDescent="0.35">
      <c r="C31" s="290" t="s">
        <v>7</v>
      </c>
      <c r="D31" s="291"/>
      <c r="E31" s="166" t="s">
        <v>1</v>
      </c>
      <c r="F31" s="399">
        <f>F47+F61+F75+F89</f>
        <v>0</v>
      </c>
      <c r="G31" s="399"/>
      <c r="H31" s="399"/>
      <c r="I31" s="327">
        <f>SUM(F31:F34)</f>
        <v>0</v>
      </c>
      <c r="J31" s="387">
        <f t="shared" ref="J31:J39" si="2">J47+J61+J75+J89</f>
        <v>0</v>
      </c>
      <c r="K31" s="388"/>
      <c r="L31" s="394">
        <f>SUM(J31:J34)</f>
        <v>0</v>
      </c>
      <c r="M31" s="373">
        <f t="shared" ref="M31:M39" si="3">M47+M61+M75+M89</f>
        <v>0</v>
      </c>
      <c r="N31" s="373"/>
      <c r="O31" s="363" t="str">
        <f>IF(OR(O70="PRESSUPOST TECNIO LIMITAT A 100.000€",O84="PRESSUPOST TECNIO LIMITAT A 100.000€",O97="PRESSUPOST TECNIO LIMITAT A 100.000€"),"AQUEST SUMATORI NO COINCIDEIX PERO VALOR IMPORT Q43AJUT PROPOSAT TAULA SUPERIOR, ES CORRECTE","")</f>
        <v/>
      </c>
      <c r="P31" s="364"/>
    </row>
    <row r="32" spans="2:19" x14ac:dyDescent="0.35">
      <c r="C32" s="290"/>
      <c r="D32" s="291"/>
      <c r="E32" s="130" t="s">
        <v>3</v>
      </c>
      <c r="F32" s="399">
        <f>F48+F62+F76+F90</f>
        <v>0</v>
      </c>
      <c r="G32" s="399"/>
      <c r="H32" s="399"/>
      <c r="I32" s="295"/>
      <c r="J32" s="379">
        <f t="shared" si="2"/>
        <v>0</v>
      </c>
      <c r="K32" s="380"/>
      <c r="L32" s="395"/>
      <c r="M32" s="370">
        <f t="shared" si="3"/>
        <v>0</v>
      </c>
      <c r="N32" s="370"/>
      <c r="O32" s="363"/>
      <c r="P32" s="364"/>
    </row>
    <row r="33" spans="2:19" x14ac:dyDescent="0.35">
      <c r="C33" s="290"/>
      <c r="D33" s="291"/>
      <c r="E33" s="130" t="s">
        <v>2</v>
      </c>
      <c r="F33" s="399">
        <f t="shared" ref="F33:F39" si="4">F49+F63+F77+F91</f>
        <v>0</v>
      </c>
      <c r="G33" s="399"/>
      <c r="H33" s="399"/>
      <c r="I33" s="295"/>
      <c r="J33" s="379">
        <f t="shared" si="2"/>
        <v>0</v>
      </c>
      <c r="K33" s="380"/>
      <c r="L33" s="395"/>
      <c r="M33" s="370">
        <f t="shared" si="3"/>
        <v>0</v>
      </c>
      <c r="N33" s="370"/>
      <c r="O33" s="363"/>
      <c r="P33" s="364"/>
    </row>
    <row r="34" spans="2:19" x14ac:dyDescent="0.35">
      <c r="C34" s="292"/>
      <c r="D34" s="293"/>
      <c r="E34" s="130" t="s">
        <v>14</v>
      </c>
      <c r="F34" s="399">
        <f t="shared" si="4"/>
        <v>0</v>
      </c>
      <c r="G34" s="399"/>
      <c r="H34" s="399"/>
      <c r="I34" s="295"/>
      <c r="J34" s="379">
        <f t="shared" si="2"/>
        <v>0</v>
      </c>
      <c r="K34" s="380"/>
      <c r="L34" s="396"/>
      <c r="M34" s="370">
        <f t="shared" si="3"/>
        <v>0</v>
      </c>
      <c r="N34" s="370"/>
      <c r="O34" s="363"/>
      <c r="P34" s="364"/>
    </row>
    <row r="35" spans="2:19" x14ac:dyDescent="0.35">
      <c r="C35" s="288" t="s">
        <v>6</v>
      </c>
      <c r="D35" s="289"/>
      <c r="E35" s="130" t="s">
        <v>1</v>
      </c>
      <c r="F35" s="399">
        <f t="shared" si="4"/>
        <v>0</v>
      </c>
      <c r="G35" s="399"/>
      <c r="H35" s="399"/>
      <c r="I35" s="295">
        <f>SUM(F35:F38)</f>
        <v>0</v>
      </c>
      <c r="J35" s="379">
        <f t="shared" si="2"/>
        <v>0</v>
      </c>
      <c r="K35" s="380"/>
      <c r="L35" s="397">
        <f>SUM(J35:J38)</f>
        <v>0</v>
      </c>
      <c r="M35" s="370">
        <f t="shared" si="3"/>
        <v>0</v>
      </c>
      <c r="N35" s="370"/>
      <c r="O35" s="363"/>
      <c r="P35" s="364"/>
    </row>
    <row r="36" spans="2:19" x14ac:dyDescent="0.35">
      <c r="C36" s="290"/>
      <c r="D36" s="291"/>
      <c r="E36" s="130" t="s">
        <v>3</v>
      </c>
      <c r="F36" s="399">
        <f t="shared" si="4"/>
        <v>0</v>
      </c>
      <c r="G36" s="399"/>
      <c r="H36" s="399"/>
      <c r="I36" s="295"/>
      <c r="J36" s="379">
        <f t="shared" si="2"/>
        <v>0</v>
      </c>
      <c r="K36" s="380"/>
      <c r="L36" s="395"/>
      <c r="M36" s="370">
        <f t="shared" si="3"/>
        <v>0</v>
      </c>
      <c r="N36" s="370"/>
      <c r="O36" s="363"/>
      <c r="P36" s="364"/>
    </row>
    <row r="37" spans="2:19" x14ac:dyDescent="0.35">
      <c r="C37" s="290"/>
      <c r="D37" s="291"/>
      <c r="E37" s="130" t="s">
        <v>2</v>
      </c>
      <c r="F37" s="399">
        <f t="shared" si="4"/>
        <v>0</v>
      </c>
      <c r="G37" s="399"/>
      <c r="H37" s="399"/>
      <c r="I37" s="295"/>
      <c r="J37" s="379">
        <f t="shared" si="2"/>
        <v>0</v>
      </c>
      <c r="K37" s="380"/>
      <c r="L37" s="395"/>
      <c r="M37" s="370">
        <f t="shared" si="3"/>
        <v>0</v>
      </c>
      <c r="N37" s="370"/>
      <c r="O37" s="363"/>
      <c r="P37" s="364"/>
    </row>
    <row r="38" spans="2:19" x14ac:dyDescent="0.35">
      <c r="C38" s="292"/>
      <c r="D38" s="293"/>
      <c r="E38" s="130" t="s">
        <v>14</v>
      </c>
      <c r="F38" s="399">
        <f t="shared" si="4"/>
        <v>0</v>
      </c>
      <c r="G38" s="399"/>
      <c r="H38" s="399"/>
      <c r="I38" s="295"/>
      <c r="J38" s="379">
        <f t="shared" si="2"/>
        <v>0</v>
      </c>
      <c r="K38" s="380"/>
      <c r="L38" s="396"/>
      <c r="M38" s="370">
        <f t="shared" si="3"/>
        <v>0</v>
      </c>
      <c r="N38" s="370"/>
      <c r="O38" s="363"/>
      <c r="P38" s="364"/>
    </row>
    <row r="39" spans="2:19" ht="15" thickBot="1" x14ac:dyDescent="0.4">
      <c r="C39" s="398" t="s">
        <v>29</v>
      </c>
      <c r="D39" s="398"/>
      <c r="E39" s="167" t="s">
        <v>30</v>
      </c>
      <c r="F39" s="399">
        <f t="shared" si="4"/>
        <v>0</v>
      </c>
      <c r="G39" s="399"/>
      <c r="H39" s="399"/>
      <c r="I39" s="168">
        <f>F39</f>
        <v>0</v>
      </c>
      <c r="J39" s="391">
        <f t="shared" si="2"/>
        <v>0</v>
      </c>
      <c r="K39" s="392"/>
      <c r="L39" s="169">
        <f>J39</f>
        <v>0</v>
      </c>
      <c r="M39" s="371">
        <f t="shared" si="3"/>
        <v>0</v>
      </c>
      <c r="N39" s="371"/>
      <c r="O39" s="363"/>
      <c r="P39" s="364"/>
    </row>
    <row r="40" spans="2:19" s="10" customFormat="1" ht="16" thickBot="1" x14ac:dyDescent="0.4">
      <c r="C40" s="170"/>
      <c r="D40" s="170"/>
      <c r="E40" s="171" t="s">
        <v>40</v>
      </c>
      <c r="F40" s="375">
        <f>SUM(F31:F39)</f>
        <v>0</v>
      </c>
      <c r="G40" s="376"/>
      <c r="H40" s="376"/>
      <c r="I40" s="377"/>
      <c r="J40" s="375">
        <f>SUM(J31:J39)</f>
        <v>0</v>
      </c>
      <c r="K40" s="376"/>
      <c r="L40" s="377"/>
      <c r="M40" s="374">
        <f>IF(SUM(M31:M39)&gt;250000,250000,SUM(M31:M39))</f>
        <v>0</v>
      </c>
      <c r="N40" s="374"/>
      <c r="O40" s="363"/>
      <c r="P40" s="364"/>
    </row>
    <row r="41" spans="2:19" ht="15.5" x14ac:dyDescent="0.35">
      <c r="E41" s="139"/>
      <c r="F41" s="415" t="str">
        <f>IF($F$40=0,"",IF($F$40&lt;Desplegables!$H$16,"NOTA: La despesa és inferior a la mínima establerta",""))</f>
        <v/>
      </c>
      <c r="G41" s="415"/>
      <c r="H41" s="415"/>
      <c r="I41" s="415"/>
      <c r="J41" s="368" t="str">
        <f>IF($J$40=0,"",IF($J$40&lt;Desplegables!H16,"NOTA: Pressupost projecte inferior al mínim establert",""))</f>
        <v/>
      </c>
      <c r="K41" s="368"/>
      <c r="L41" s="368"/>
      <c r="M41" s="368" t="str">
        <f>IF(M40=250000,"NOTA: Ajut limitat per superar màxim establert","")</f>
        <v/>
      </c>
      <c r="N41" s="368"/>
      <c r="P41" s="172"/>
      <c r="Q41" s="172"/>
      <c r="R41" s="172"/>
      <c r="S41" s="172"/>
    </row>
    <row r="42" spans="2:19" ht="15" thickBot="1" x14ac:dyDescent="0.4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145"/>
      <c r="N42" s="23"/>
      <c r="O42" s="23"/>
      <c r="P42" s="23"/>
      <c r="Q42" s="23"/>
      <c r="R42" s="23"/>
      <c r="S42" s="23"/>
    </row>
    <row r="45" spans="2:19" ht="15" thickBot="1" x14ac:dyDescent="0.4">
      <c r="B45" s="406" t="s">
        <v>86</v>
      </c>
      <c r="C45" s="406"/>
      <c r="D45" s="406"/>
      <c r="E45" s="174" t="str">
        <f>IF('EMPRESA 1 - Líder'!E7="","...",'EMPRESA 1 - Líder'!E7)</f>
        <v>...</v>
      </c>
      <c r="F45" s="407" t="str">
        <f>IF('EMPRESA 1 - Líder'!E9="","...",'EMPRESA 1 - Líder'!E9)</f>
        <v>...</v>
      </c>
      <c r="G45" s="407"/>
      <c r="H45" s="407"/>
      <c r="I45" s="23"/>
      <c r="J45" s="23"/>
      <c r="K45" s="23"/>
      <c r="L45" s="23"/>
      <c r="M45" s="145"/>
      <c r="N45" s="23"/>
    </row>
    <row r="46" spans="2:19" ht="30.75" customHeight="1" thickBot="1" x14ac:dyDescent="0.4">
      <c r="F46" s="324" t="s">
        <v>26</v>
      </c>
      <c r="G46" s="325"/>
      <c r="H46" s="325"/>
      <c r="I46" s="326"/>
      <c r="J46" s="384" t="s">
        <v>27</v>
      </c>
      <c r="K46" s="385"/>
      <c r="L46" s="386"/>
      <c r="M46" s="372" t="s">
        <v>21</v>
      </c>
      <c r="N46" s="372"/>
    </row>
    <row r="47" spans="2:19" x14ac:dyDescent="0.35">
      <c r="C47" s="288" t="s">
        <v>7</v>
      </c>
      <c r="D47" s="289"/>
      <c r="E47" s="130" t="s">
        <v>1</v>
      </c>
      <c r="F47" s="399">
        <f>'EMPRESA 1 - Líder'!F74</f>
        <v>0</v>
      </c>
      <c r="G47" s="399"/>
      <c r="H47" s="399"/>
      <c r="I47" s="327">
        <f>'EMPRESA 1 - Líder'!I74</f>
        <v>0</v>
      </c>
      <c r="J47" s="387">
        <f>'EMPRESA 1 - Líder'!J74</f>
        <v>0</v>
      </c>
      <c r="K47" s="388"/>
      <c r="L47" s="389">
        <f>'EMPRESA 1 - Líder'!K74</f>
        <v>0</v>
      </c>
      <c r="M47" s="373">
        <f>'EMPRESA 1 - Líder'!M74</f>
        <v>0</v>
      </c>
      <c r="N47" s="373"/>
    </row>
    <row r="48" spans="2:19" x14ac:dyDescent="0.35">
      <c r="C48" s="290"/>
      <c r="D48" s="291"/>
      <c r="E48" s="130" t="s">
        <v>3</v>
      </c>
      <c r="F48" s="399">
        <f>'EMPRESA 1 - Líder'!F75</f>
        <v>0</v>
      </c>
      <c r="G48" s="399"/>
      <c r="H48" s="399"/>
      <c r="I48" s="295"/>
      <c r="J48" s="379">
        <f>'EMPRESA 1 - Líder'!J75</f>
        <v>0</v>
      </c>
      <c r="K48" s="380"/>
      <c r="L48" s="390"/>
      <c r="M48" s="370">
        <f>'EMPRESA 1 - Líder'!M75</f>
        <v>0</v>
      </c>
      <c r="N48" s="370"/>
    </row>
    <row r="49" spans="2:14" x14ac:dyDescent="0.35">
      <c r="C49" s="290"/>
      <c r="D49" s="291"/>
      <c r="E49" s="130" t="s">
        <v>2</v>
      </c>
      <c r="F49" s="399">
        <f>'EMPRESA 1 - Líder'!F76</f>
        <v>0</v>
      </c>
      <c r="G49" s="399"/>
      <c r="H49" s="399"/>
      <c r="I49" s="295"/>
      <c r="J49" s="379">
        <f>'EMPRESA 1 - Líder'!J76</f>
        <v>0</v>
      </c>
      <c r="K49" s="380"/>
      <c r="L49" s="390"/>
      <c r="M49" s="370">
        <f>'EMPRESA 1 - Líder'!M76</f>
        <v>0</v>
      </c>
      <c r="N49" s="370"/>
    </row>
    <row r="50" spans="2:14" x14ac:dyDescent="0.35">
      <c r="C50" s="292"/>
      <c r="D50" s="293"/>
      <c r="E50" s="130" t="s">
        <v>14</v>
      </c>
      <c r="F50" s="399">
        <f>'EMPRESA 1 - Líder'!F77</f>
        <v>0</v>
      </c>
      <c r="G50" s="399"/>
      <c r="H50" s="399"/>
      <c r="I50" s="295"/>
      <c r="J50" s="379">
        <f>'EMPRESA 1 - Líder'!J77</f>
        <v>0</v>
      </c>
      <c r="K50" s="380"/>
      <c r="L50" s="336"/>
      <c r="M50" s="370">
        <f>'EMPRESA 1 - Líder'!M77</f>
        <v>0</v>
      </c>
      <c r="N50" s="370"/>
    </row>
    <row r="51" spans="2:14" x14ac:dyDescent="0.35">
      <c r="C51" s="288" t="s">
        <v>6</v>
      </c>
      <c r="D51" s="289"/>
      <c r="E51" s="130" t="s">
        <v>1</v>
      </c>
      <c r="F51" s="399">
        <f>'EMPRESA 1 - Líder'!F78</f>
        <v>0</v>
      </c>
      <c r="G51" s="399"/>
      <c r="H51" s="399"/>
      <c r="I51" s="327">
        <f>'EMPRESA 1 - Líder'!I78</f>
        <v>0</v>
      </c>
      <c r="J51" s="379">
        <f>'EMPRESA 1 - Líder'!J78</f>
        <v>0</v>
      </c>
      <c r="K51" s="380"/>
      <c r="L51" s="393">
        <f>'EMPRESA 1 - Líder'!K78</f>
        <v>0</v>
      </c>
      <c r="M51" s="370">
        <f>'EMPRESA 1 - Líder'!M78</f>
        <v>0</v>
      </c>
      <c r="N51" s="370"/>
    </row>
    <row r="52" spans="2:14" x14ac:dyDescent="0.35">
      <c r="C52" s="290"/>
      <c r="D52" s="291"/>
      <c r="E52" s="130" t="s">
        <v>3</v>
      </c>
      <c r="F52" s="399">
        <f>'EMPRESA 1 - Líder'!F79</f>
        <v>0</v>
      </c>
      <c r="G52" s="399"/>
      <c r="H52" s="399"/>
      <c r="I52" s="295"/>
      <c r="J52" s="379">
        <f>'EMPRESA 1 - Líder'!J79</f>
        <v>0</v>
      </c>
      <c r="K52" s="380"/>
      <c r="L52" s="390"/>
      <c r="M52" s="370">
        <f>'EMPRESA 1 - Líder'!M79</f>
        <v>0</v>
      </c>
      <c r="N52" s="370"/>
    </row>
    <row r="53" spans="2:14" x14ac:dyDescent="0.35">
      <c r="C53" s="290"/>
      <c r="D53" s="291"/>
      <c r="E53" s="130" t="s">
        <v>2</v>
      </c>
      <c r="F53" s="399">
        <f>'EMPRESA 1 - Líder'!F80</f>
        <v>0</v>
      </c>
      <c r="G53" s="399"/>
      <c r="H53" s="399"/>
      <c r="I53" s="295"/>
      <c r="J53" s="379">
        <f>'EMPRESA 1 - Líder'!J80</f>
        <v>0</v>
      </c>
      <c r="K53" s="380"/>
      <c r="L53" s="390"/>
      <c r="M53" s="370">
        <f>'EMPRESA 1 - Líder'!M80</f>
        <v>0</v>
      </c>
      <c r="N53" s="370"/>
    </row>
    <row r="54" spans="2:14" x14ac:dyDescent="0.35">
      <c r="C54" s="292"/>
      <c r="D54" s="293"/>
      <c r="E54" s="130" t="s">
        <v>14</v>
      </c>
      <c r="F54" s="399">
        <f>'EMPRESA 1 - Líder'!F81</f>
        <v>0</v>
      </c>
      <c r="G54" s="399"/>
      <c r="H54" s="399"/>
      <c r="I54" s="295"/>
      <c r="J54" s="379">
        <f>'EMPRESA 1 - Líder'!J81</f>
        <v>0</v>
      </c>
      <c r="K54" s="380"/>
      <c r="L54" s="336"/>
      <c r="M54" s="370">
        <f>'EMPRESA 1 - Líder'!M81</f>
        <v>0</v>
      </c>
      <c r="N54" s="370"/>
    </row>
    <row r="55" spans="2:14" ht="15" thickBot="1" x14ac:dyDescent="0.4">
      <c r="C55" s="398" t="s">
        <v>29</v>
      </c>
      <c r="D55" s="398"/>
      <c r="E55" s="167" t="s">
        <v>30</v>
      </c>
      <c r="F55" s="399">
        <f>'EMPRESA 1 - Líder'!F82</f>
        <v>0</v>
      </c>
      <c r="G55" s="399"/>
      <c r="H55" s="399"/>
      <c r="I55" s="168">
        <f>'EMPRESA 1 - Líder'!I82</f>
        <v>0</v>
      </c>
      <c r="J55" s="391">
        <f>'EMPRESA 1 - Líder'!J82</f>
        <v>0</v>
      </c>
      <c r="K55" s="392"/>
      <c r="L55" s="169">
        <f>'EMPRESA 1 - Líder'!K82</f>
        <v>0</v>
      </c>
      <c r="M55" s="371">
        <f>'EMPRESA 1 - Líder'!M82</f>
        <v>0</v>
      </c>
      <c r="N55" s="371"/>
    </row>
    <row r="56" spans="2:14" s="10" customFormat="1" ht="15.5" x14ac:dyDescent="0.35">
      <c r="E56" s="139" t="s">
        <v>40</v>
      </c>
      <c r="F56" s="400">
        <f>'EMPRESA 1 - Líder'!F83</f>
        <v>0</v>
      </c>
      <c r="G56" s="401"/>
      <c r="H56" s="401"/>
      <c r="I56" s="402"/>
      <c r="J56" s="381">
        <f>'EMPRESA 1 - Líder'!J83</f>
        <v>0</v>
      </c>
      <c r="K56" s="382"/>
      <c r="L56" s="383"/>
      <c r="M56" s="367">
        <f>'EMPRESA 1 - Líder'!M83</f>
        <v>0</v>
      </c>
      <c r="N56" s="367"/>
    </row>
    <row r="57" spans="2:14" x14ac:dyDescent="0.35">
      <c r="L57" s="173"/>
      <c r="M57" s="369" t="str">
        <f>IF($M$41="NOTA: Ajut limitat per superar màxim establert","NOTA: CAL REAJUSTAR AJUT PROPOSAT","")</f>
        <v/>
      </c>
      <c r="N57" s="369"/>
    </row>
    <row r="58" spans="2:14" x14ac:dyDescent="0.35">
      <c r="L58" s="173"/>
      <c r="M58" s="1"/>
    </row>
    <row r="59" spans="2:14" ht="15" thickBot="1" x14ac:dyDescent="0.4">
      <c r="B59" s="406" t="s">
        <v>68</v>
      </c>
      <c r="C59" s="406"/>
      <c r="D59" s="406"/>
      <c r="E59" s="175" t="str">
        <f>IF('BENEFICIARI 2'!E7="","...",'BENEFICIARI 2'!E7)</f>
        <v>...</v>
      </c>
      <c r="F59" s="407" t="str">
        <f>IF('BENEFICIARI 2'!E9="","...",'BENEFICIARI 2'!E9)</f>
        <v>...</v>
      </c>
      <c r="G59" s="407"/>
      <c r="H59" s="407"/>
      <c r="I59" s="23"/>
      <c r="J59" s="23"/>
      <c r="K59" s="23"/>
      <c r="L59" s="145"/>
      <c r="M59" s="23"/>
      <c r="N59" s="23"/>
    </row>
    <row r="60" spans="2:14" ht="30.75" customHeight="1" thickBot="1" x14ac:dyDescent="0.4">
      <c r="F60" s="324" t="s">
        <v>26</v>
      </c>
      <c r="G60" s="325"/>
      <c r="H60" s="325"/>
      <c r="I60" s="326"/>
      <c r="J60" s="384" t="s">
        <v>27</v>
      </c>
      <c r="K60" s="385"/>
      <c r="L60" s="386"/>
      <c r="M60" s="372" t="s">
        <v>21</v>
      </c>
      <c r="N60" s="372"/>
    </row>
    <row r="61" spans="2:14" x14ac:dyDescent="0.35">
      <c r="C61" s="288" t="s">
        <v>7</v>
      </c>
      <c r="D61" s="289"/>
      <c r="E61" s="130" t="s">
        <v>1</v>
      </c>
      <c r="F61" s="411">
        <f>'BENEFICIARI 2'!F74</f>
        <v>0</v>
      </c>
      <c r="G61" s="412"/>
      <c r="H61" s="413"/>
      <c r="I61" s="327">
        <f>'BENEFICIARI 2'!I74</f>
        <v>0</v>
      </c>
      <c r="J61" s="387">
        <f>'BENEFICIARI 2'!J74</f>
        <v>0</v>
      </c>
      <c r="K61" s="388"/>
      <c r="L61" s="389">
        <f>'BENEFICIARI 2'!K74</f>
        <v>0</v>
      </c>
      <c r="M61" s="373">
        <f>'BENEFICIARI 2'!M74</f>
        <v>0</v>
      </c>
      <c r="N61" s="373"/>
    </row>
    <row r="62" spans="2:14" x14ac:dyDescent="0.35">
      <c r="C62" s="290"/>
      <c r="D62" s="291"/>
      <c r="E62" s="130" t="s">
        <v>3</v>
      </c>
      <c r="F62" s="399">
        <f>'BENEFICIARI 2'!F75</f>
        <v>0</v>
      </c>
      <c r="G62" s="399"/>
      <c r="H62" s="399"/>
      <c r="I62" s="295"/>
      <c r="J62" s="379">
        <f>'BENEFICIARI 2'!J75</f>
        <v>0</v>
      </c>
      <c r="K62" s="380"/>
      <c r="L62" s="390"/>
      <c r="M62" s="370">
        <f>'BENEFICIARI 2'!M75</f>
        <v>0</v>
      </c>
      <c r="N62" s="370"/>
    </row>
    <row r="63" spans="2:14" x14ac:dyDescent="0.35">
      <c r="C63" s="290"/>
      <c r="D63" s="291"/>
      <c r="E63" s="130" t="s">
        <v>2</v>
      </c>
      <c r="F63" s="399">
        <f>'BENEFICIARI 2'!F76</f>
        <v>0</v>
      </c>
      <c r="G63" s="399"/>
      <c r="H63" s="399"/>
      <c r="I63" s="295"/>
      <c r="J63" s="379">
        <f>'BENEFICIARI 2'!J76</f>
        <v>0</v>
      </c>
      <c r="K63" s="380"/>
      <c r="L63" s="390"/>
      <c r="M63" s="370">
        <f>'BENEFICIARI 2'!M76</f>
        <v>0</v>
      </c>
      <c r="N63" s="370"/>
    </row>
    <row r="64" spans="2:14" x14ac:dyDescent="0.35">
      <c r="C64" s="292"/>
      <c r="D64" s="293"/>
      <c r="E64" s="130" t="s">
        <v>14</v>
      </c>
      <c r="F64" s="399">
        <f>'BENEFICIARI 2'!F77</f>
        <v>0</v>
      </c>
      <c r="G64" s="399"/>
      <c r="H64" s="399"/>
      <c r="I64" s="295"/>
      <c r="J64" s="379">
        <f>'BENEFICIARI 2'!J77</f>
        <v>0</v>
      </c>
      <c r="K64" s="380"/>
      <c r="L64" s="336"/>
      <c r="M64" s="370">
        <f>'BENEFICIARI 2'!M77</f>
        <v>0</v>
      </c>
      <c r="N64" s="370"/>
    </row>
    <row r="65" spans="2:16" x14ac:dyDescent="0.35">
      <c r="C65" s="288" t="s">
        <v>6</v>
      </c>
      <c r="D65" s="289"/>
      <c r="E65" s="130" t="s">
        <v>1</v>
      </c>
      <c r="F65" s="399">
        <f>'BENEFICIARI 2'!F78</f>
        <v>0</v>
      </c>
      <c r="G65" s="399"/>
      <c r="H65" s="399"/>
      <c r="I65" s="327">
        <f>'BENEFICIARI 2'!I78</f>
        <v>0</v>
      </c>
      <c r="J65" s="379">
        <f>'BENEFICIARI 2'!J78</f>
        <v>0</v>
      </c>
      <c r="K65" s="380"/>
      <c r="L65" s="393">
        <f>'BENEFICIARI 2'!K78</f>
        <v>0</v>
      </c>
      <c r="M65" s="370">
        <f>'BENEFICIARI 2'!M78</f>
        <v>0</v>
      </c>
      <c r="N65" s="370"/>
    </row>
    <row r="66" spans="2:16" x14ac:dyDescent="0.35">
      <c r="C66" s="290"/>
      <c r="D66" s="291"/>
      <c r="E66" s="130" t="s">
        <v>3</v>
      </c>
      <c r="F66" s="399">
        <f>'BENEFICIARI 2'!F79</f>
        <v>0</v>
      </c>
      <c r="G66" s="399"/>
      <c r="H66" s="399"/>
      <c r="I66" s="295"/>
      <c r="J66" s="379">
        <f>'BENEFICIARI 2'!J79</f>
        <v>0</v>
      </c>
      <c r="K66" s="380"/>
      <c r="L66" s="390"/>
      <c r="M66" s="370">
        <f>'BENEFICIARI 2'!M79</f>
        <v>0</v>
      </c>
      <c r="N66" s="370"/>
    </row>
    <row r="67" spans="2:16" x14ac:dyDescent="0.35">
      <c r="C67" s="290"/>
      <c r="D67" s="291"/>
      <c r="E67" s="130" t="s">
        <v>2</v>
      </c>
      <c r="F67" s="399">
        <f>'BENEFICIARI 2'!F80</f>
        <v>0</v>
      </c>
      <c r="G67" s="399"/>
      <c r="H67" s="399"/>
      <c r="I67" s="295"/>
      <c r="J67" s="379">
        <f>'BENEFICIARI 2'!J80</f>
        <v>0</v>
      </c>
      <c r="K67" s="380"/>
      <c r="L67" s="390"/>
      <c r="M67" s="370">
        <f>'BENEFICIARI 2'!M80</f>
        <v>0</v>
      </c>
      <c r="N67" s="370"/>
    </row>
    <row r="68" spans="2:16" x14ac:dyDescent="0.35">
      <c r="C68" s="292"/>
      <c r="D68" s="293"/>
      <c r="E68" s="130" t="s">
        <v>14</v>
      </c>
      <c r="F68" s="399">
        <f>'BENEFICIARI 2'!F81</f>
        <v>0</v>
      </c>
      <c r="G68" s="399"/>
      <c r="H68" s="399"/>
      <c r="I68" s="295"/>
      <c r="J68" s="379">
        <f>'BENEFICIARI 2'!J81</f>
        <v>0</v>
      </c>
      <c r="K68" s="380"/>
      <c r="L68" s="336"/>
      <c r="M68" s="370">
        <f>'BENEFICIARI 2'!M81</f>
        <v>0</v>
      </c>
      <c r="N68" s="370"/>
    </row>
    <row r="69" spans="2:16" ht="15" thickBot="1" x14ac:dyDescent="0.4">
      <c r="C69" s="398" t="s">
        <v>29</v>
      </c>
      <c r="D69" s="398"/>
      <c r="E69" s="167" t="s">
        <v>30</v>
      </c>
      <c r="F69" s="399">
        <f>'BENEFICIARI 2'!F82</f>
        <v>0</v>
      </c>
      <c r="G69" s="399"/>
      <c r="H69" s="399"/>
      <c r="I69" s="168">
        <f>'BENEFICIARI 2'!I82</f>
        <v>0</v>
      </c>
      <c r="J69" s="391">
        <f>'BENEFICIARI 2'!J82</f>
        <v>0</v>
      </c>
      <c r="K69" s="392"/>
      <c r="L69" s="169">
        <f>'BENEFICIARI 2'!K82</f>
        <v>0</v>
      </c>
      <c r="M69" s="371">
        <f>'BENEFICIARI 2'!M82</f>
        <v>0</v>
      </c>
      <c r="N69" s="371"/>
    </row>
    <row r="70" spans="2:16" s="10" customFormat="1" ht="15.5" x14ac:dyDescent="0.35">
      <c r="E70" s="139" t="s">
        <v>40</v>
      </c>
      <c r="F70" s="400">
        <f>'BENEFICIARI 2'!F83</f>
        <v>0</v>
      </c>
      <c r="G70" s="401"/>
      <c r="H70" s="401"/>
      <c r="I70" s="402"/>
      <c r="J70" s="381">
        <f>'BENEFICIARI 2'!J83</f>
        <v>0</v>
      </c>
      <c r="K70" s="382"/>
      <c r="L70" s="383"/>
      <c r="M70" s="367">
        <f>'BENEFICIARI 2'!M83</f>
        <v>0</v>
      </c>
      <c r="N70" s="367"/>
      <c r="O70" s="365" t="str">
        <f>IF(AND(F59="Acreditat TECNIO",J84&gt;M84),"PRESSUPOST TECNIO LIMITAT A 100.000€","")</f>
        <v/>
      </c>
      <c r="P70" s="366"/>
    </row>
    <row r="71" spans="2:16" x14ac:dyDescent="0.35">
      <c r="L71" s="173"/>
      <c r="M71" s="369" t="str">
        <f>IF(AND(M70&lt;&gt;0,$M$41="NOTA: Ajut limitat per superar màxim establert"),"NOTA: CAL REAJUSTAR AJUT PROPOSAT","")</f>
        <v/>
      </c>
      <c r="N71" s="369"/>
    </row>
    <row r="72" spans="2:16" x14ac:dyDescent="0.35">
      <c r="L72" s="173"/>
      <c r="M72" s="1"/>
    </row>
    <row r="73" spans="2:16" ht="15" thickBot="1" x14ac:dyDescent="0.4">
      <c r="B73" s="406" t="s">
        <v>84</v>
      </c>
      <c r="C73" s="406"/>
      <c r="D73" s="406"/>
      <c r="E73" s="175" t="str">
        <f>IF('BENEFICIARI 3'!E7="","...",'BENEFICIARI 3'!E7)</f>
        <v>...</v>
      </c>
      <c r="F73" s="407" t="str">
        <f>IF('BENEFICIARI 3'!E9="","...",'BENEFICIARI 3'!E9)</f>
        <v>...</v>
      </c>
      <c r="G73" s="407"/>
      <c r="H73" s="407"/>
      <c r="I73" s="23"/>
      <c r="J73" s="23"/>
      <c r="K73" s="23"/>
      <c r="L73" s="145"/>
      <c r="M73" s="23"/>
    </row>
    <row r="74" spans="2:16" ht="30.75" customHeight="1" thickBot="1" x14ac:dyDescent="0.4">
      <c r="F74" s="324" t="s">
        <v>26</v>
      </c>
      <c r="G74" s="325"/>
      <c r="H74" s="325"/>
      <c r="I74" s="326"/>
      <c r="J74" s="384" t="s">
        <v>27</v>
      </c>
      <c r="K74" s="385"/>
      <c r="L74" s="386"/>
      <c r="M74" s="372" t="s">
        <v>21</v>
      </c>
      <c r="N74" s="372"/>
    </row>
    <row r="75" spans="2:16" x14ac:dyDescent="0.35">
      <c r="C75" s="288" t="s">
        <v>7</v>
      </c>
      <c r="D75" s="289"/>
      <c r="E75" s="130" t="s">
        <v>1</v>
      </c>
      <c r="F75" s="411">
        <f>'BENEFICIARI 3'!F74</f>
        <v>0</v>
      </c>
      <c r="G75" s="412"/>
      <c r="H75" s="413"/>
      <c r="I75" s="414">
        <f>'BENEFICIARI 3'!I74</f>
        <v>0</v>
      </c>
      <c r="J75" s="387">
        <f>'BENEFICIARI 3'!J74</f>
        <v>0</v>
      </c>
      <c r="K75" s="388"/>
      <c r="L75" s="389">
        <f>'BENEFICIARI 3'!K74</f>
        <v>0</v>
      </c>
      <c r="M75" s="373">
        <f>'BENEFICIARI 3'!M74</f>
        <v>0</v>
      </c>
      <c r="N75" s="373"/>
    </row>
    <row r="76" spans="2:16" x14ac:dyDescent="0.35">
      <c r="C76" s="290"/>
      <c r="D76" s="291"/>
      <c r="E76" s="130" t="s">
        <v>3</v>
      </c>
      <c r="F76" s="403">
        <f>'BENEFICIARI 3'!F75:H75</f>
        <v>0</v>
      </c>
      <c r="G76" s="404"/>
      <c r="H76" s="405"/>
      <c r="I76" s="409"/>
      <c r="J76" s="379">
        <f>'BENEFICIARI 3'!J75</f>
        <v>0</v>
      </c>
      <c r="K76" s="380"/>
      <c r="L76" s="390"/>
      <c r="M76" s="370">
        <f>'BENEFICIARI 3'!M75</f>
        <v>0</v>
      </c>
      <c r="N76" s="370"/>
    </row>
    <row r="77" spans="2:16" x14ac:dyDescent="0.35">
      <c r="C77" s="290"/>
      <c r="D77" s="291"/>
      <c r="E77" s="130" t="s">
        <v>2</v>
      </c>
      <c r="F77" s="403">
        <f>'BENEFICIARI 3'!F76:H76</f>
        <v>0</v>
      </c>
      <c r="G77" s="404"/>
      <c r="H77" s="405"/>
      <c r="I77" s="409"/>
      <c r="J77" s="379">
        <f>'BENEFICIARI 3'!J76</f>
        <v>0</v>
      </c>
      <c r="K77" s="380"/>
      <c r="L77" s="390"/>
      <c r="M77" s="370">
        <f>'BENEFICIARI 3'!M76</f>
        <v>0</v>
      </c>
      <c r="N77" s="370"/>
    </row>
    <row r="78" spans="2:16" x14ac:dyDescent="0.35">
      <c r="C78" s="292"/>
      <c r="D78" s="293"/>
      <c r="E78" s="130" t="s">
        <v>14</v>
      </c>
      <c r="F78" s="403">
        <f>'BENEFICIARI 3'!F77:H77</f>
        <v>0</v>
      </c>
      <c r="G78" s="404"/>
      <c r="H78" s="405"/>
      <c r="I78" s="410"/>
      <c r="J78" s="379">
        <f>'BENEFICIARI 3'!J77</f>
        <v>0</v>
      </c>
      <c r="K78" s="380"/>
      <c r="L78" s="336"/>
      <c r="M78" s="370">
        <f>'BENEFICIARI 3'!M77</f>
        <v>0</v>
      </c>
      <c r="N78" s="370"/>
    </row>
    <row r="79" spans="2:16" x14ac:dyDescent="0.35">
      <c r="C79" s="288" t="s">
        <v>6</v>
      </c>
      <c r="D79" s="289"/>
      <c r="E79" s="130" t="s">
        <v>1</v>
      </c>
      <c r="F79" s="403">
        <f>'BENEFICIARI 3'!F78:H78</f>
        <v>0</v>
      </c>
      <c r="G79" s="404"/>
      <c r="H79" s="405"/>
      <c r="I79" s="408">
        <f>'BENEFICIARI 3'!I78</f>
        <v>0</v>
      </c>
      <c r="J79" s="379">
        <f>'BENEFICIARI 3'!J78</f>
        <v>0</v>
      </c>
      <c r="K79" s="380"/>
      <c r="L79" s="393">
        <f>'BENEFICIARI 3'!K78</f>
        <v>0</v>
      </c>
      <c r="M79" s="370">
        <f>'BENEFICIARI 3'!M78</f>
        <v>0</v>
      </c>
      <c r="N79" s="370"/>
    </row>
    <row r="80" spans="2:16" x14ac:dyDescent="0.35">
      <c r="C80" s="290"/>
      <c r="D80" s="291"/>
      <c r="E80" s="130" t="s">
        <v>3</v>
      </c>
      <c r="F80" s="403">
        <f>'BENEFICIARI 3'!F79:H79</f>
        <v>0</v>
      </c>
      <c r="G80" s="404"/>
      <c r="H80" s="405"/>
      <c r="I80" s="409"/>
      <c r="J80" s="379">
        <f>'BENEFICIARI 3'!J79</f>
        <v>0</v>
      </c>
      <c r="K80" s="380"/>
      <c r="L80" s="390"/>
      <c r="M80" s="370">
        <f>'BENEFICIARI 3'!M79</f>
        <v>0</v>
      </c>
      <c r="N80" s="370"/>
    </row>
    <row r="81" spans="2:16" x14ac:dyDescent="0.35">
      <c r="C81" s="290"/>
      <c r="D81" s="291"/>
      <c r="E81" s="130" t="s">
        <v>2</v>
      </c>
      <c r="F81" s="403">
        <f>'BENEFICIARI 3'!F80:H80</f>
        <v>0</v>
      </c>
      <c r="G81" s="404"/>
      <c r="H81" s="405"/>
      <c r="I81" s="409"/>
      <c r="J81" s="379">
        <f>'BENEFICIARI 3'!J80</f>
        <v>0</v>
      </c>
      <c r="K81" s="380"/>
      <c r="L81" s="390"/>
      <c r="M81" s="370">
        <f>'BENEFICIARI 3'!M80</f>
        <v>0</v>
      </c>
      <c r="N81" s="370"/>
    </row>
    <row r="82" spans="2:16" x14ac:dyDescent="0.35">
      <c r="C82" s="292"/>
      <c r="D82" s="293"/>
      <c r="E82" s="130" t="s">
        <v>14</v>
      </c>
      <c r="F82" s="403">
        <f>'BENEFICIARI 3'!F81:H81</f>
        <v>0</v>
      </c>
      <c r="G82" s="404"/>
      <c r="H82" s="405"/>
      <c r="I82" s="410"/>
      <c r="J82" s="379">
        <f>'BENEFICIARI 3'!J81</f>
        <v>0</v>
      </c>
      <c r="K82" s="380"/>
      <c r="L82" s="336"/>
      <c r="M82" s="370">
        <f>'BENEFICIARI 3'!M81</f>
        <v>0</v>
      </c>
      <c r="N82" s="370"/>
    </row>
    <row r="83" spans="2:16" ht="15" thickBot="1" x14ac:dyDescent="0.4">
      <c r="C83" s="398" t="s">
        <v>29</v>
      </c>
      <c r="D83" s="398"/>
      <c r="E83" s="167" t="s">
        <v>30</v>
      </c>
      <c r="F83" s="403">
        <f>'BENEFICIARI 3'!F82:H82</f>
        <v>0</v>
      </c>
      <c r="G83" s="404"/>
      <c r="H83" s="405"/>
      <c r="I83" s="168">
        <f>'BENEFICIARI 3'!I82</f>
        <v>0</v>
      </c>
      <c r="J83" s="379">
        <f>'BENEFICIARI 3'!J82</f>
        <v>0</v>
      </c>
      <c r="K83" s="380"/>
      <c r="L83" s="169">
        <f>'BENEFICIARI 3'!K82</f>
        <v>0</v>
      </c>
      <c r="M83" s="371">
        <f>'BENEFICIARI 3'!M82</f>
        <v>0</v>
      </c>
      <c r="N83" s="371"/>
    </row>
    <row r="84" spans="2:16" s="10" customFormat="1" ht="15.5" x14ac:dyDescent="0.35">
      <c r="E84" s="139" t="s">
        <v>40</v>
      </c>
      <c r="F84" s="400">
        <f>'BENEFICIARI 3'!F83:I83</f>
        <v>0</v>
      </c>
      <c r="G84" s="401"/>
      <c r="H84" s="401"/>
      <c r="I84" s="402"/>
      <c r="J84" s="381">
        <f>'BENEFICIARI 3'!J83:L83</f>
        <v>0</v>
      </c>
      <c r="K84" s="382"/>
      <c r="L84" s="383"/>
      <c r="M84" s="367">
        <f>'BENEFICIARI 3'!M83</f>
        <v>0</v>
      </c>
      <c r="N84" s="367"/>
      <c r="O84" s="365" t="str">
        <f>IF(AND(F73="Acreditat TECNIO",J84&gt;M84),"PRESSUPOST TECNIO LIMITAT A 100.000€","")</f>
        <v/>
      </c>
      <c r="P84" s="366"/>
    </row>
    <row r="85" spans="2:16" x14ac:dyDescent="0.35">
      <c r="E85" s="139"/>
      <c r="L85" s="173"/>
      <c r="M85" s="369" t="str">
        <f>IF($M$41="NOTA: Ajut limitat per superar màxim establert","NOTA: CAL REAJUSTAR AJUT PROPOSAT","")</f>
        <v/>
      </c>
      <c r="N85" s="369"/>
    </row>
    <row r="86" spans="2:16" x14ac:dyDescent="0.35">
      <c r="L86" s="173"/>
      <c r="M86" s="1"/>
    </row>
    <row r="87" spans="2:16" ht="15" thickBot="1" x14ac:dyDescent="0.4">
      <c r="B87" s="406" t="s">
        <v>85</v>
      </c>
      <c r="C87" s="406"/>
      <c r="D87" s="406"/>
      <c r="E87" s="175" t="str">
        <f>IF('BENEFICIARI 4'!E7="","...",'BENEFICIARI 4'!E7)</f>
        <v>...</v>
      </c>
      <c r="F87" s="407" t="str">
        <f>IF('BENEFICIARI 4'!E9="","...",'BENEFICIARI 4'!E9)</f>
        <v>...</v>
      </c>
      <c r="G87" s="407"/>
      <c r="H87" s="407"/>
      <c r="I87" s="23"/>
      <c r="J87" s="23"/>
      <c r="K87" s="23"/>
      <c r="L87" s="145"/>
      <c r="M87" s="23"/>
    </row>
    <row r="88" spans="2:16" ht="30.75" customHeight="1" thickBot="1" x14ac:dyDescent="0.4">
      <c r="F88" s="324" t="s">
        <v>26</v>
      </c>
      <c r="G88" s="325"/>
      <c r="H88" s="325"/>
      <c r="I88" s="326"/>
      <c r="J88" s="384" t="s">
        <v>27</v>
      </c>
      <c r="K88" s="385"/>
      <c r="L88" s="386"/>
      <c r="M88" s="372" t="s">
        <v>21</v>
      </c>
      <c r="N88" s="372"/>
    </row>
    <row r="89" spans="2:16" x14ac:dyDescent="0.35">
      <c r="C89" s="288" t="s">
        <v>7</v>
      </c>
      <c r="D89" s="289"/>
      <c r="E89" s="130" t="s">
        <v>1</v>
      </c>
      <c r="F89" s="399">
        <f>'BENEFICIARI 4'!F74</f>
        <v>0</v>
      </c>
      <c r="G89" s="399"/>
      <c r="H89" s="399"/>
      <c r="I89" s="327">
        <f>'BENEFICIARI 4'!I74</f>
        <v>0</v>
      </c>
      <c r="J89" s="387">
        <f>'BENEFICIARI 4'!J74</f>
        <v>0</v>
      </c>
      <c r="K89" s="388"/>
      <c r="L89" s="389">
        <f>'BENEFICIARI 4'!K74</f>
        <v>0</v>
      </c>
      <c r="M89" s="373">
        <f>'BENEFICIARI 4'!M74</f>
        <v>0</v>
      </c>
      <c r="N89" s="373"/>
    </row>
    <row r="90" spans="2:16" x14ac:dyDescent="0.35">
      <c r="C90" s="290"/>
      <c r="D90" s="291"/>
      <c r="E90" s="130" t="s">
        <v>3</v>
      </c>
      <c r="F90" s="399">
        <f>'BENEFICIARI 4'!F75:H75</f>
        <v>0</v>
      </c>
      <c r="G90" s="399"/>
      <c r="H90" s="399"/>
      <c r="I90" s="295"/>
      <c r="J90" s="379">
        <f>'BENEFICIARI 4'!J75</f>
        <v>0</v>
      </c>
      <c r="K90" s="380"/>
      <c r="L90" s="390"/>
      <c r="M90" s="370">
        <f>'BENEFICIARI 4'!M75</f>
        <v>0</v>
      </c>
      <c r="N90" s="370"/>
    </row>
    <row r="91" spans="2:16" x14ac:dyDescent="0.35">
      <c r="C91" s="290"/>
      <c r="D91" s="291"/>
      <c r="E91" s="130" t="s">
        <v>2</v>
      </c>
      <c r="F91" s="399">
        <f>'BENEFICIARI 4'!F76:H76</f>
        <v>0</v>
      </c>
      <c r="G91" s="399"/>
      <c r="H91" s="399"/>
      <c r="I91" s="295"/>
      <c r="J91" s="379">
        <f>'BENEFICIARI 4'!J76</f>
        <v>0</v>
      </c>
      <c r="K91" s="380"/>
      <c r="L91" s="390"/>
      <c r="M91" s="370">
        <f>'BENEFICIARI 4'!M76</f>
        <v>0</v>
      </c>
      <c r="N91" s="370"/>
    </row>
    <row r="92" spans="2:16" x14ac:dyDescent="0.35">
      <c r="C92" s="292"/>
      <c r="D92" s="293"/>
      <c r="E92" s="130" t="s">
        <v>14</v>
      </c>
      <c r="F92" s="399">
        <f>'BENEFICIARI 4'!F77:H77</f>
        <v>0</v>
      </c>
      <c r="G92" s="399"/>
      <c r="H92" s="399"/>
      <c r="I92" s="295"/>
      <c r="J92" s="379">
        <f>'BENEFICIARI 4'!J77</f>
        <v>0</v>
      </c>
      <c r="K92" s="380"/>
      <c r="L92" s="336"/>
      <c r="M92" s="370">
        <f>'BENEFICIARI 4'!M77</f>
        <v>0</v>
      </c>
      <c r="N92" s="370"/>
    </row>
    <row r="93" spans="2:16" x14ac:dyDescent="0.35">
      <c r="C93" s="288" t="s">
        <v>6</v>
      </c>
      <c r="D93" s="289"/>
      <c r="E93" s="130" t="s">
        <v>1</v>
      </c>
      <c r="F93" s="399">
        <f>'BENEFICIARI 4'!F78:H78</f>
        <v>0</v>
      </c>
      <c r="G93" s="399"/>
      <c r="H93" s="399"/>
      <c r="I93" s="327">
        <f>'BENEFICIARI 4'!I78</f>
        <v>0</v>
      </c>
      <c r="J93" s="379">
        <f>'BENEFICIARI 4'!J78</f>
        <v>0</v>
      </c>
      <c r="K93" s="380"/>
      <c r="L93" s="393">
        <f>'BENEFICIARI 4'!K78</f>
        <v>0</v>
      </c>
      <c r="M93" s="370">
        <f>'BENEFICIARI 4'!M78</f>
        <v>0</v>
      </c>
      <c r="N93" s="370"/>
    </row>
    <row r="94" spans="2:16" x14ac:dyDescent="0.35">
      <c r="C94" s="290"/>
      <c r="D94" s="291"/>
      <c r="E94" s="130" t="s">
        <v>3</v>
      </c>
      <c r="F94" s="399">
        <f>'BENEFICIARI 4'!F79:H79</f>
        <v>0</v>
      </c>
      <c r="G94" s="399"/>
      <c r="H94" s="399"/>
      <c r="I94" s="295"/>
      <c r="J94" s="379">
        <f>'BENEFICIARI 4'!J79</f>
        <v>0</v>
      </c>
      <c r="K94" s="380"/>
      <c r="L94" s="390"/>
      <c r="M94" s="370">
        <f>'BENEFICIARI 4'!M79</f>
        <v>0</v>
      </c>
      <c r="N94" s="370"/>
    </row>
    <row r="95" spans="2:16" x14ac:dyDescent="0.35">
      <c r="C95" s="290"/>
      <c r="D95" s="291"/>
      <c r="E95" s="130" t="s">
        <v>2</v>
      </c>
      <c r="F95" s="399">
        <f>'BENEFICIARI 4'!F80:H80</f>
        <v>0</v>
      </c>
      <c r="G95" s="399"/>
      <c r="H95" s="399"/>
      <c r="I95" s="295"/>
      <c r="J95" s="379">
        <f>'BENEFICIARI 4'!J80</f>
        <v>0</v>
      </c>
      <c r="K95" s="380"/>
      <c r="L95" s="390"/>
      <c r="M95" s="370">
        <f>'BENEFICIARI 4'!M80</f>
        <v>0</v>
      </c>
      <c r="N95" s="370"/>
    </row>
    <row r="96" spans="2:16" x14ac:dyDescent="0.35">
      <c r="C96" s="292"/>
      <c r="D96" s="293"/>
      <c r="E96" s="130" t="s">
        <v>14</v>
      </c>
      <c r="F96" s="399">
        <f>'BENEFICIARI 4'!F81:H81</f>
        <v>0</v>
      </c>
      <c r="G96" s="399"/>
      <c r="H96" s="399"/>
      <c r="I96" s="295"/>
      <c r="J96" s="379">
        <f>'BENEFICIARI 4'!J81</f>
        <v>0</v>
      </c>
      <c r="K96" s="380"/>
      <c r="L96" s="336"/>
      <c r="M96" s="370">
        <f>'BENEFICIARI 4'!M81</f>
        <v>0</v>
      </c>
      <c r="N96" s="370"/>
    </row>
    <row r="97" spans="2:19" ht="15" thickBot="1" x14ac:dyDescent="0.4">
      <c r="C97" s="398" t="s">
        <v>29</v>
      </c>
      <c r="D97" s="398"/>
      <c r="E97" s="167" t="s">
        <v>30</v>
      </c>
      <c r="F97" s="399">
        <f>'BENEFICIARI 4'!F82:H82</f>
        <v>0</v>
      </c>
      <c r="G97" s="399"/>
      <c r="H97" s="399"/>
      <c r="I97" s="168">
        <f>'BENEFICIARI 4'!I82</f>
        <v>0</v>
      </c>
      <c r="J97" s="379">
        <f>'BENEFICIARI 4'!J82</f>
        <v>0</v>
      </c>
      <c r="K97" s="380"/>
      <c r="L97" s="169">
        <f>'BENEFICIARI 4'!K82</f>
        <v>0</v>
      </c>
      <c r="M97" s="371">
        <f>'BENEFICIARI 4'!M82</f>
        <v>0</v>
      </c>
      <c r="N97" s="371"/>
    </row>
    <row r="98" spans="2:19" ht="15.5" x14ac:dyDescent="0.35">
      <c r="E98" s="139" t="s">
        <v>40</v>
      </c>
      <c r="F98" s="400">
        <f>'BENEFICIARI 4'!F83:I83</f>
        <v>0</v>
      </c>
      <c r="G98" s="401"/>
      <c r="H98" s="401"/>
      <c r="I98" s="402"/>
      <c r="J98" s="381">
        <f>'BENEFICIARI 4'!J83</f>
        <v>0</v>
      </c>
      <c r="K98" s="382"/>
      <c r="L98" s="383"/>
      <c r="M98" s="367">
        <f>'BENEFICIARI 4'!M83</f>
        <v>0</v>
      </c>
      <c r="N98" s="367"/>
      <c r="O98" s="365" t="str">
        <f>IF(AND(F87="Acreditat TECNIO",J84&gt;M84),"PRESSUPOST TECNIO LIMITAT A 100.000€","")</f>
        <v/>
      </c>
      <c r="P98" s="366"/>
    </row>
    <row r="99" spans="2:19" x14ac:dyDescent="0.35">
      <c r="M99" s="369" t="str">
        <f>IF($M$41="NOTA: Ajut limitat per superar màxim establert","NOTA: CAL REAJUSTAR AJUT PROPOSAT","")</f>
        <v/>
      </c>
      <c r="N99" s="369"/>
    </row>
    <row r="100" spans="2:19" ht="15" thickBot="1" x14ac:dyDescent="0.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145"/>
      <c r="N100" s="23"/>
      <c r="O100" s="23"/>
      <c r="P100" s="23"/>
      <c r="Q100" s="23"/>
      <c r="R100" s="23"/>
      <c r="S100" s="23"/>
    </row>
  </sheetData>
  <sheetProtection algorithmName="SHA-512" hashValue="OIaMuFGjTJIhqV2K0grj36cPwCLwST8aAdfxgpNnoxw62JFR3oNihB2bqsNKiMVSG2Ykc8w8jonLYLYXKZpKlQ==" saltValue="QtYTQ84EXynUkCHPy7eTRw==" spinCount="100000" sheet="1" objects="1" scenarios="1" selectLockedCells="1" selectUnlockedCells="1"/>
  <mergeCells count="245">
    <mergeCell ref="B5:I6"/>
    <mergeCell ref="B13:C13"/>
    <mergeCell ref="D13:E13"/>
    <mergeCell ref="F13:G13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C10:I10"/>
    <mergeCell ref="F30:I30"/>
    <mergeCell ref="C31:D34"/>
    <mergeCell ref="F31:H31"/>
    <mergeCell ref="I31:I34"/>
    <mergeCell ref="F32:H32"/>
    <mergeCell ref="B18:C18"/>
    <mergeCell ref="D18:I18"/>
    <mergeCell ref="C23:D23"/>
    <mergeCell ref="F23:G23"/>
    <mergeCell ref="C24:D24"/>
    <mergeCell ref="F24:G24"/>
    <mergeCell ref="B29:E29"/>
    <mergeCell ref="F29:I29"/>
    <mergeCell ref="F36:H36"/>
    <mergeCell ref="F37:H37"/>
    <mergeCell ref="F38:H38"/>
    <mergeCell ref="J36:K36"/>
    <mergeCell ref="J37:K37"/>
    <mergeCell ref="J38:K38"/>
    <mergeCell ref="F33:H33"/>
    <mergeCell ref="F34:H34"/>
    <mergeCell ref="C35:D38"/>
    <mergeCell ref="F35:H35"/>
    <mergeCell ref="I35:I38"/>
    <mergeCell ref="B45:D45"/>
    <mergeCell ref="F45:H45"/>
    <mergeCell ref="F46:I46"/>
    <mergeCell ref="C47:D50"/>
    <mergeCell ref="F47:H47"/>
    <mergeCell ref="I47:I50"/>
    <mergeCell ref="F48:H48"/>
    <mergeCell ref="C39:D39"/>
    <mergeCell ref="F39:H39"/>
    <mergeCell ref="F40:I40"/>
    <mergeCell ref="F41:I41"/>
    <mergeCell ref="F52:H52"/>
    <mergeCell ref="F53:H53"/>
    <mergeCell ref="F54:H54"/>
    <mergeCell ref="F49:H49"/>
    <mergeCell ref="F50:H50"/>
    <mergeCell ref="C51:D54"/>
    <mergeCell ref="F51:H51"/>
    <mergeCell ref="I51:I54"/>
    <mergeCell ref="J48:K48"/>
    <mergeCell ref="F60:I60"/>
    <mergeCell ref="C61:D64"/>
    <mergeCell ref="F61:H61"/>
    <mergeCell ref="I61:I64"/>
    <mergeCell ref="F62:H62"/>
    <mergeCell ref="F63:H63"/>
    <mergeCell ref="C55:D55"/>
    <mergeCell ref="F55:H55"/>
    <mergeCell ref="F56:I56"/>
    <mergeCell ref="B59:D59"/>
    <mergeCell ref="F59:H59"/>
    <mergeCell ref="F66:H66"/>
    <mergeCell ref="F67:H67"/>
    <mergeCell ref="F68:H68"/>
    <mergeCell ref="J65:K65"/>
    <mergeCell ref="L65:L68"/>
    <mergeCell ref="J66:K66"/>
    <mergeCell ref="F64:H64"/>
    <mergeCell ref="C65:D68"/>
    <mergeCell ref="F65:H65"/>
    <mergeCell ref="I65:I68"/>
    <mergeCell ref="J67:K67"/>
    <mergeCell ref="J68:K68"/>
    <mergeCell ref="F74:I74"/>
    <mergeCell ref="C75:D78"/>
    <mergeCell ref="F75:H75"/>
    <mergeCell ref="I75:I78"/>
    <mergeCell ref="F76:H76"/>
    <mergeCell ref="F77:H77"/>
    <mergeCell ref="C69:D69"/>
    <mergeCell ref="F69:H69"/>
    <mergeCell ref="F70:I70"/>
    <mergeCell ref="B73:D73"/>
    <mergeCell ref="F73:H73"/>
    <mergeCell ref="F80:H80"/>
    <mergeCell ref="F81:H81"/>
    <mergeCell ref="F82:H82"/>
    <mergeCell ref="J79:K79"/>
    <mergeCell ref="L79:L82"/>
    <mergeCell ref="J80:K80"/>
    <mergeCell ref="F78:H78"/>
    <mergeCell ref="C79:D82"/>
    <mergeCell ref="F79:H79"/>
    <mergeCell ref="I79:I82"/>
    <mergeCell ref="J81:K81"/>
    <mergeCell ref="J82:K82"/>
    <mergeCell ref="J95:K95"/>
    <mergeCell ref="J96:K96"/>
    <mergeCell ref="F88:I88"/>
    <mergeCell ref="C89:D92"/>
    <mergeCell ref="F89:H89"/>
    <mergeCell ref="I89:I92"/>
    <mergeCell ref="F90:H90"/>
    <mergeCell ref="F91:H91"/>
    <mergeCell ref="C83:D83"/>
    <mergeCell ref="F83:H83"/>
    <mergeCell ref="F84:I84"/>
    <mergeCell ref="B87:D87"/>
    <mergeCell ref="F87:H87"/>
    <mergeCell ref="J39:K39"/>
    <mergeCell ref="L31:L34"/>
    <mergeCell ref="L35:L38"/>
    <mergeCell ref="J30:L30"/>
    <mergeCell ref="J46:L46"/>
    <mergeCell ref="J47:K47"/>
    <mergeCell ref="C97:D97"/>
    <mergeCell ref="F97:H97"/>
    <mergeCell ref="F98:I98"/>
    <mergeCell ref="J31:K31"/>
    <mergeCell ref="J32:K32"/>
    <mergeCell ref="J33:K33"/>
    <mergeCell ref="J34:K34"/>
    <mergeCell ref="J35:K35"/>
    <mergeCell ref="F94:H94"/>
    <mergeCell ref="F95:H95"/>
    <mergeCell ref="F96:H96"/>
    <mergeCell ref="J93:K93"/>
    <mergeCell ref="L93:L96"/>
    <mergeCell ref="J94:K94"/>
    <mergeCell ref="F92:H92"/>
    <mergeCell ref="C93:D96"/>
    <mergeCell ref="F93:H93"/>
    <mergeCell ref="I93:I96"/>
    <mergeCell ref="J56:L56"/>
    <mergeCell ref="J60:L60"/>
    <mergeCell ref="J61:K61"/>
    <mergeCell ref="L61:L64"/>
    <mergeCell ref="J62:K62"/>
    <mergeCell ref="J63:K63"/>
    <mergeCell ref="J64:K64"/>
    <mergeCell ref="J49:K49"/>
    <mergeCell ref="J50:K50"/>
    <mergeCell ref="J51:K51"/>
    <mergeCell ref="J52:K52"/>
    <mergeCell ref="J53:K53"/>
    <mergeCell ref="J54:K54"/>
    <mergeCell ref="J40:L40"/>
    <mergeCell ref="C9:I9"/>
    <mergeCell ref="J97:K97"/>
    <mergeCell ref="J98:L98"/>
    <mergeCell ref="J83:K83"/>
    <mergeCell ref="J84:L84"/>
    <mergeCell ref="J88:L88"/>
    <mergeCell ref="J89:K89"/>
    <mergeCell ref="L89:L92"/>
    <mergeCell ref="J90:K90"/>
    <mergeCell ref="J91:K91"/>
    <mergeCell ref="J92:K92"/>
    <mergeCell ref="J69:K69"/>
    <mergeCell ref="J70:L70"/>
    <mergeCell ref="J74:L74"/>
    <mergeCell ref="J75:K75"/>
    <mergeCell ref="L75:L78"/>
    <mergeCell ref="J76:K76"/>
    <mergeCell ref="J77:K77"/>
    <mergeCell ref="J78:K78"/>
    <mergeCell ref="J55:K55"/>
    <mergeCell ref="J41:L41"/>
    <mergeCell ref="L47:L50"/>
    <mergeCell ref="L51:L54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6:N46"/>
    <mergeCell ref="M47:N47"/>
    <mergeCell ref="M48:N48"/>
    <mergeCell ref="M49:N49"/>
    <mergeCell ref="M50:N50"/>
    <mergeCell ref="M51:N51"/>
    <mergeCell ref="M52:N52"/>
    <mergeCell ref="M74:N74"/>
    <mergeCell ref="M75:N75"/>
    <mergeCell ref="M76:N76"/>
    <mergeCell ref="M53:N53"/>
    <mergeCell ref="M54:N54"/>
    <mergeCell ref="M55:N55"/>
    <mergeCell ref="M56:N56"/>
    <mergeCell ref="M60:N60"/>
    <mergeCell ref="M61:N61"/>
    <mergeCell ref="M62:N62"/>
    <mergeCell ref="M63:N63"/>
    <mergeCell ref="M64:N64"/>
    <mergeCell ref="M99:N99"/>
    <mergeCell ref="M89:N89"/>
    <mergeCell ref="M90:N90"/>
    <mergeCell ref="M91:N91"/>
    <mergeCell ref="M92:N92"/>
    <mergeCell ref="M93:N93"/>
    <mergeCell ref="M94:N94"/>
    <mergeCell ref="M95:N95"/>
    <mergeCell ref="M96:N96"/>
    <mergeCell ref="M97:N97"/>
    <mergeCell ref="O31:P40"/>
    <mergeCell ref="O70:P70"/>
    <mergeCell ref="O84:P84"/>
    <mergeCell ref="O98:P98"/>
    <mergeCell ref="M98:N98"/>
    <mergeCell ref="M41:N41"/>
    <mergeCell ref="M57:N57"/>
    <mergeCell ref="M71:N71"/>
    <mergeCell ref="M85:N85"/>
    <mergeCell ref="M77:N77"/>
    <mergeCell ref="M78:N78"/>
    <mergeCell ref="M79:N79"/>
    <mergeCell ref="M80:N80"/>
    <mergeCell ref="M81:N81"/>
    <mergeCell ref="M82:N82"/>
    <mergeCell ref="M83:N83"/>
    <mergeCell ref="M84:N84"/>
    <mergeCell ref="M88:N88"/>
    <mergeCell ref="M65:N65"/>
    <mergeCell ref="M66:N66"/>
    <mergeCell ref="M67:N67"/>
    <mergeCell ref="M68:N68"/>
    <mergeCell ref="M69:N69"/>
    <mergeCell ref="M70:N70"/>
  </mergeCells>
  <conditionalFormatting sqref="C24:F24">
    <cfRule type="containsText" dxfId="23" priority="37" operator="containsText" text="N/A">
      <formula>NOT(ISERROR(SEARCH("N/A",C24)))</formula>
    </cfRule>
  </conditionalFormatting>
  <conditionalFormatting sqref="F40:I40">
    <cfRule type="cellIs" priority="32" stopIfTrue="1" operator="equal">
      <formula>0</formula>
    </cfRule>
  </conditionalFormatting>
  <conditionalFormatting sqref="H24:I24">
    <cfRule type="containsText" dxfId="20" priority="35" operator="containsText" text="N/A">
      <formula>NOT(ISERROR(SEARCH("N/A",H24)))</formula>
    </cfRule>
  </conditionalFormatting>
  <conditionalFormatting sqref="I14">
    <cfRule type="expression" dxfId="19" priority="41">
      <formula>$F$15="..."</formula>
    </cfRule>
  </conditionalFormatting>
  <conditionalFormatting sqref="I14:I17">
    <cfRule type="cellIs" priority="16" stopIfTrue="1" operator="equal">
      <formula>0</formula>
    </cfRule>
    <cfRule type="cellIs" dxfId="18" priority="42" operator="lessThanOrEqual">
      <formula>$H$14</formula>
    </cfRule>
    <cfRule type="cellIs" dxfId="17" priority="43" operator="greaterThan">
      <formula>$H$14</formula>
    </cfRule>
  </conditionalFormatting>
  <conditionalFormatting sqref="I24">
    <cfRule type="cellIs" priority="38" stopIfTrue="1" operator="equal">
      <formula>0</formula>
    </cfRule>
    <cfRule type="cellIs" dxfId="16" priority="39" operator="lessThanOrEqual">
      <formula>$H$23</formula>
    </cfRule>
    <cfRule type="cellIs" dxfId="15" priority="40" operator="greaterThan">
      <formula>$H$23</formula>
    </cfRule>
  </conditionalFormatting>
  <conditionalFormatting sqref="J40">
    <cfRule type="cellIs" dxfId="14" priority="29" stopIfTrue="1" operator="equal">
      <formula>0</formula>
    </cfRule>
  </conditionalFormatting>
  <conditionalFormatting sqref="L14">
    <cfRule type="expression" dxfId="11" priority="13">
      <formula>$F$15="..."</formula>
    </cfRule>
  </conditionalFormatting>
  <conditionalFormatting sqref="L14:L17">
    <cfRule type="cellIs" priority="12" stopIfTrue="1" operator="equal">
      <formula>0</formula>
    </cfRule>
    <cfRule type="cellIs" dxfId="10" priority="14" operator="lessThanOrEqual">
      <formula>$K$14</formula>
    </cfRule>
    <cfRule type="cellIs" dxfId="9" priority="15" operator="greaterThan">
      <formula>$K$14</formula>
    </cfRule>
  </conditionalFormatting>
  <conditionalFormatting sqref="M57">
    <cfRule type="expression" dxfId="8" priority="25">
      <formula>$M$57="NOTA: CAL REAJUSTAR AJUT PROPOSAT"</formula>
    </cfRule>
  </conditionalFormatting>
  <conditionalFormatting sqref="M71">
    <cfRule type="expression" dxfId="7" priority="24">
      <formula>$M$71="NOTA: CAL REAJUSTAR AJUT PROPOSAT"</formula>
    </cfRule>
  </conditionalFormatting>
  <conditionalFormatting sqref="M85">
    <cfRule type="expression" dxfId="6" priority="10">
      <formula>$M$71="NOTA: CAL REAJUSTAR AJUT PROPOSAT"</formula>
    </cfRule>
  </conditionalFormatting>
  <conditionalFormatting sqref="M99">
    <cfRule type="expression" dxfId="5" priority="9">
      <formula>$M$71="NOTA: CAL REAJUSTAR AJUT PROPOSAT"</formula>
    </cfRule>
  </conditionalFormatting>
  <conditionalFormatting sqref="M31:N40">
    <cfRule type="expression" dxfId="4" priority="2">
      <formula>$O$31=AQUESTA</formula>
    </cfRule>
  </conditionalFormatting>
  <conditionalFormatting sqref="O70">
    <cfRule type="containsText" dxfId="3" priority="5" operator="containsText" text="PRESSUPOST TECNIO LIMITAT A 100.000€">
      <formula>NOT(ISERROR(SEARCH("PRESSUPOST TECNIO LIMITAT A 100.000€",O70)))</formula>
    </cfRule>
  </conditionalFormatting>
  <conditionalFormatting sqref="O84">
    <cfRule type="containsText" dxfId="2" priority="4" operator="containsText" text="PRESSUPOST TECNIO LIMITAT A 100.000€">
      <formula>NOT(ISERROR(SEARCH("PRESSUPOST TECNIO LIMITAT A 100.000€",O84)))</formula>
    </cfRule>
  </conditionalFormatting>
  <conditionalFormatting sqref="O98">
    <cfRule type="containsText" dxfId="1" priority="3" operator="containsText" text="PRESSUPOST TECNIO LIMITAT A 100.000€">
      <formula>NOT(ISERROR(SEARCH("PRESSUPOST TECNIO LIMITAT A 100.000€",O98)))</formula>
    </cfRule>
  </conditionalFormatting>
  <conditionalFormatting sqref="O31:P40">
    <cfRule type="containsText" dxfId="0" priority="1" operator="containsText" text="AQUEST SUMATORI NO COINCIDEIX ">
      <formula>NOT(ISERROR(SEARCH("AQUEST SUMATORI NO COINCIDEIX ",O31)))</formula>
    </cfRule>
  </conditionalFormatting>
  <pageMargins left="0.70866141732283472" right="0.70866141732283472" top="0.74803149606299213" bottom="0.74803149606299213" header="0.31496062992125984" footer="0.31496062992125984"/>
  <pageSetup paperSize="9" scale="26" orientation="portrait" r:id="rId1"/>
  <headerFooter>
    <oddFooter>&amp;R&amp;8Pressupost  RD 2023
Versió 2, 3 d'abril de 2023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greaterThanOrEqual" id="{E3690311-9DE5-4B2C-BADA-512A45852479}">
            <xm:f>Desplegables!$H$16</xm:f>
            <x14:dxf>
              <font>
                <color rgb="FF006100"/>
              </font>
              <fill>
                <patternFill>
                  <bgColor rgb="FFC6ECCE"/>
                </patternFill>
              </fill>
            </x14:dxf>
          </x14:cfRule>
          <x14:cfRule type="cellIs" priority="34" operator="lessThan" id="{8C0A14B3-90EE-4891-8F99-8724F0A0B870}">
            <xm:f>Desplegables!$H$16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F40</xm:sqref>
        </x14:conditionalFormatting>
        <x14:conditionalFormatting xmlns:xm="http://schemas.microsoft.com/office/excel/2006/main">
          <x14:cfRule type="cellIs" priority="30" operator="greaterThanOrEqual" id="{4B95C9CF-A6B4-4AB2-8CD6-AB20762E4CF8}">
            <xm:f>Desplegables!$H$16</xm:f>
            <x14:dxf>
              <font>
                <color rgb="FF006100"/>
              </font>
              <fill>
                <patternFill>
                  <bgColor rgb="FFC6ECCE"/>
                </patternFill>
              </fill>
            </x14:dxf>
          </x14:cfRule>
          <x14:cfRule type="cellIs" priority="31" operator="lessThan" id="{E40FB2A8-0777-4409-87ED-D70B5409453D}">
            <xm:f>Desplegables!$H$16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6C6B48F-5ADF-4765-8FEA-26874C15242F}">
          <x14:formula1>
            <xm:f>Desplegables!$I$6:$I$7</xm:f>
          </x14:formula1>
          <xm:sqref>B24</xm:sqref>
        </x14:dataValidation>
        <x14:dataValidation type="list" allowBlank="1" showInputMessage="1" showErrorMessage="1" xr:uid="{C43F5C70-9378-4CAF-BF3A-77120BFC7976}">
          <x14:formula1>
            <xm:f>IF($B$24="SI",Desplegables!$J$6:$J$24,Desplegables!$J$25)</xm:f>
          </x14:formula1>
          <xm:sqref>E24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9117-485D-4A26-8114-94AFAC83366F}">
  <dimension ref="A1:BM2"/>
  <sheetViews>
    <sheetView topLeftCell="AZ1" zoomScale="92" workbookViewId="0">
      <selection activeCell="BM2" sqref="BM2"/>
    </sheetView>
  </sheetViews>
  <sheetFormatPr defaultColWidth="19.54296875" defaultRowHeight="14.5" x14ac:dyDescent="0.35"/>
  <sheetData>
    <row r="1" spans="1:65" ht="58" x14ac:dyDescent="0.35">
      <c r="A1" s="214" t="s">
        <v>187</v>
      </c>
      <c r="B1" s="214" t="s">
        <v>188</v>
      </c>
      <c r="C1" s="214" t="s">
        <v>183</v>
      </c>
      <c r="D1" s="214" t="s">
        <v>28</v>
      </c>
      <c r="E1" s="222" t="s">
        <v>240</v>
      </c>
      <c r="F1" s="222" t="s">
        <v>247</v>
      </c>
      <c r="G1" s="223" t="s">
        <v>225</v>
      </c>
      <c r="H1" s="223" t="s">
        <v>226</v>
      </c>
      <c r="I1" s="223" t="s">
        <v>239</v>
      </c>
      <c r="J1" s="219" t="s">
        <v>189</v>
      </c>
      <c r="K1" s="219" t="s">
        <v>190</v>
      </c>
      <c r="L1" s="220" t="s">
        <v>242</v>
      </c>
      <c r="M1" s="220" t="s">
        <v>198</v>
      </c>
      <c r="N1" s="220" t="s">
        <v>195</v>
      </c>
      <c r="O1" s="220" t="s">
        <v>196</v>
      </c>
      <c r="P1" s="220" t="s">
        <v>197</v>
      </c>
      <c r="Q1" s="220" t="s">
        <v>250</v>
      </c>
      <c r="R1" s="220" t="s">
        <v>194</v>
      </c>
      <c r="S1" s="220" t="s">
        <v>227</v>
      </c>
      <c r="T1" s="220" t="s">
        <v>228</v>
      </c>
      <c r="U1" s="220" t="s">
        <v>229</v>
      </c>
      <c r="V1" s="220" t="s">
        <v>191</v>
      </c>
      <c r="W1" s="220" t="s">
        <v>193</v>
      </c>
      <c r="X1" s="216" t="s">
        <v>199</v>
      </c>
      <c r="Y1" s="216" t="s">
        <v>200</v>
      </c>
      <c r="Z1" s="216" t="s">
        <v>243</v>
      </c>
      <c r="AA1" s="216" t="s">
        <v>201</v>
      </c>
      <c r="AB1" s="216" t="s">
        <v>202</v>
      </c>
      <c r="AC1" s="216" t="s">
        <v>203</v>
      </c>
      <c r="AD1" s="216" t="s">
        <v>204</v>
      </c>
      <c r="AE1" s="216" t="s">
        <v>248</v>
      </c>
      <c r="AF1" s="216" t="s">
        <v>205</v>
      </c>
      <c r="AG1" s="216" t="s">
        <v>230</v>
      </c>
      <c r="AH1" s="216" t="s">
        <v>231</v>
      </c>
      <c r="AI1" s="216" t="s">
        <v>232</v>
      </c>
      <c r="AJ1" s="216" t="s">
        <v>206</v>
      </c>
      <c r="AK1" s="216" t="s">
        <v>192</v>
      </c>
      <c r="AL1" s="217" t="s">
        <v>207</v>
      </c>
      <c r="AM1" s="217" t="s">
        <v>208</v>
      </c>
      <c r="AN1" s="217" t="s">
        <v>244</v>
      </c>
      <c r="AO1" s="217" t="s">
        <v>209</v>
      </c>
      <c r="AP1" s="217" t="s">
        <v>210</v>
      </c>
      <c r="AQ1" s="217" t="s">
        <v>211</v>
      </c>
      <c r="AR1" s="217" t="s">
        <v>212</v>
      </c>
      <c r="AS1" s="217" t="s">
        <v>251</v>
      </c>
      <c r="AT1" s="217" t="s">
        <v>213</v>
      </c>
      <c r="AU1" s="217" t="s">
        <v>233</v>
      </c>
      <c r="AV1" s="217" t="s">
        <v>234</v>
      </c>
      <c r="AW1" s="217" t="s">
        <v>235</v>
      </c>
      <c r="AX1" s="217" t="s">
        <v>214</v>
      </c>
      <c r="AY1" s="217" t="s">
        <v>215</v>
      </c>
      <c r="AZ1" s="218" t="s">
        <v>216</v>
      </c>
      <c r="BA1" s="218" t="s">
        <v>217</v>
      </c>
      <c r="BB1" s="218" t="s">
        <v>245</v>
      </c>
      <c r="BC1" s="218" t="s">
        <v>218</v>
      </c>
      <c r="BD1" s="218" t="s">
        <v>219</v>
      </c>
      <c r="BE1" s="218" t="s">
        <v>220</v>
      </c>
      <c r="BF1" s="218" t="s">
        <v>221</v>
      </c>
      <c r="BG1" s="218" t="s">
        <v>251</v>
      </c>
      <c r="BH1" s="218" t="s">
        <v>222</v>
      </c>
      <c r="BI1" s="218" t="s">
        <v>236</v>
      </c>
      <c r="BJ1" s="218" t="s">
        <v>237</v>
      </c>
      <c r="BK1" s="218" t="s">
        <v>238</v>
      </c>
      <c r="BL1" s="218" t="s">
        <v>223</v>
      </c>
      <c r="BM1" s="218" t="s">
        <v>224</v>
      </c>
    </row>
    <row r="2" spans="1:65" x14ac:dyDescent="0.35">
      <c r="A2" s="215" t="str">
        <f>IF('EMPRESA 1 - Líder'!E12="","...",'EMPRESA 1 - Líder'!E12)</f>
        <v>...</v>
      </c>
      <c r="B2" s="215" t="str">
        <f>IF('EMPRESA 1 - Líder'!E7="","...",'EMPRESA 1 - Líder'!E7)</f>
        <v>...</v>
      </c>
      <c r="C2" s="215" t="str">
        <f>IF('EMPRESA 1 - Líder'!E10="","...",'EMPRESA 1 - Líder'!E10)</f>
        <v>...</v>
      </c>
      <c r="D2" s="215" t="str">
        <f>IF('EMPRESA 1 - Líder'!E13="","...",'EMPRESA 1 - Líder'!E13)</f>
        <v>...</v>
      </c>
      <c r="E2" s="215" t="str">
        <f>IF('Pressupost Global - Resum'!B24="","...",'Pressupost Global - Resum'!B24)</f>
        <v>...</v>
      </c>
      <c r="F2" s="215" t="str">
        <f>IF('Pressupost Global - Resum'!E24="","...",'Pressupost Global - Resum'!E24)</f>
        <v>...</v>
      </c>
      <c r="G2" s="221">
        <f>'Pressupost Global - Resum'!F40</f>
        <v>0</v>
      </c>
      <c r="H2" s="221">
        <f>'Pressupost Global - Resum'!J40</f>
        <v>0</v>
      </c>
      <c r="I2" s="215">
        <f>'Pressupost Global - Resum'!M40</f>
        <v>0</v>
      </c>
      <c r="J2" s="215" t="str">
        <f>IF('EMPRESA 1 - Líder'!E7="","...",'EMPRESA 1 - Líder'!E12&amp;"-00")</f>
        <v>...</v>
      </c>
      <c r="K2" s="215" t="str">
        <f>IF('EMPRESA 1 - Líder'!E7="","...",'EMPRESA 1 - Líder'!E7)</f>
        <v>...</v>
      </c>
      <c r="L2" s="215">
        <f>'EMPRESA 1 - Líder'!E9</f>
        <v>0</v>
      </c>
      <c r="M2" s="227">
        <f>'EMPRESA 1 - Líder'!F94</f>
        <v>0</v>
      </c>
      <c r="N2" s="227">
        <f>'EMPRESA 1 - Líder'!C90</f>
        <v>0</v>
      </c>
      <c r="O2" s="227">
        <f>'EMPRESA 1 - Líder'!F90</f>
        <v>0</v>
      </c>
      <c r="P2" s="227">
        <f>'EMPRESA 1 - Líder'!C92</f>
        <v>0</v>
      </c>
      <c r="Q2" s="227">
        <f>'EMPRESA 1 - Líder'!F92</f>
        <v>0</v>
      </c>
      <c r="R2" s="227">
        <f>'EMPRESA 1 - Líder'!J83</f>
        <v>0</v>
      </c>
      <c r="S2" s="227">
        <f>'EMPRESA 1 - Líder'!K74</f>
        <v>0</v>
      </c>
      <c r="T2" s="227">
        <f>'EMPRESA 1 - Líder'!K78</f>
        <v>0</v>
      </c>
      <c r="U2" s="227">
        <f>'EMPRESA 1 - Líder'!K82</f>
        <v>0</v>
      </c>
      <c r="V2" s="227">
        <f>'EMPRESA 1 - Líder'!M83</f>
        <v>0</v>
      </c>
      <c r="W2" s="227">
        <f>'Pressupost Global - Resum'!N14</f>
        <v>0</v>
      </c>
      <c r="X2" s="215" t="str">
        <f>IF('BENEFICIARI 2'!E7="","...",'BENEFICIARI 2'!E12&amp;"-01")</f>
        <v>...</v>
      </c>
      <c r="Y2" s="215" t="str">
        <f>IF('BENEFICIARI 2'!E7="","...",'BENEFICIARI 2'!E7)</f>
        <v>...</v>
      </c>
      <c r="Z2" s="215" t="str">
        <f>IF('BENEFICIARI 2'!E9="","...",'BENEFICIARI 2'!E9)</f>
        <v>...</v>
      </c>
      <c r="AA2" s="227">
        <f>'BENEFICIARI 2'!F94</f>
        <v>0</v>
      </c>
      <c r="AB2" s="227">
        <f>'BENEFICIARI 2'!C90</f>
        <v>0</v>
      </c>
      <c r="AC2" s="227">
        <f>'BENEFICIARI 2'!F90</f>
        <v>0</v>
      </c>
      <c r="AD2" s="227">
        <f>'BENEFICIARI 2'!C92</f>
        <v>0</v>
      </c>
      <c r="AE2" s="227">
        <f>'BENEFICIARI 2'!F92</f>
        <v>0</v>
      </c>
      <c r="AF2" s="227">
        <f>'BENEFICIARI 2'!J83</f>
        <v>0</v>
      </c>
      <c r="AG2" s="227">
        <f>'BENEFICIARI 2'!K74</f>
        <v>0</v>
      </c>
      <c r="AH2" s="227">
        <f>'BENEFICIARI 2'!K78</f>
        <v>0</v>
      </c>
      <c r="AI2" s="227">
        <f>'BENEFICIARI 2'!K82</f>
        <v>0</v>
      </c>
      <c r="AJ2" s="227">
        <f>'BENEFICIARI 2'!M83</f>
        <v>0</v>
      </c>
      <c r="AK2" s="227">
        <f>'Pressupost Global - Resum'!N15</f>
        <v>0</v>
      </c>
      <c r="AL2" s="215" t="str">
        <f>IF('BENEFICIARI 3'!E7="","...",'BENEFICIARI 3'!E12&amp;"-02")</f>
        <v>...</v>
      </c>
      <c r="AM2" s="215" t="str">
        <f>IF('BENEFICIARI 3'!E7="","...",'BENEFICIARI 3'!E7)</f>
        <v>...</v>
      </c>
      <c r="AN2" s="215" t="str">
        <f>IF('BENEFICIARI 3'!E9="","...",'BENEFICIARI 3'!E9)</f>
        <v>...</v>
      </c>
      <c r="AO2" s="227">
        <f>'BENEFICIARI 3'!F94</f>
        <v>0</v>
      </c>
      <c r="AP2" s="227">
        <f>'BENEFICIARI 3'!C90</f>
        <v>0</v>
      </c>
      <c r="AQ2" s="227">
        <f>'BENEFICIARI 3'!F90</f>
        <v>0</v>
      </c>
      <c r="AR2" s="227">
        <f>'BENEFICIARI 3'!C92</f>
        <v>0</v>
      </c>
      <c r="AS2" s="227">
        <f>'BENEFICIARI 3'!F92</f>
        <v>0</v>
      </c>
      <c r="AT2" s="227">
        <f>'BENEFICIARI 3'!J83</f>
        <v>0</v>
      </c>
      <c r="AU2" s="227">
        <f>'BENEFICIARI 3'!K74</f>
        <v>0</v>
      </c>
      <c r="AV2" s="227">
        <f>'BENEFICIARI 3'!K78</f>
        <v>0</v>
      </c>
      <c r="AW2" s="227">
        <f>'BENEFICIARI 3'!K82</f>
        <v>0</v>
      </c>
      <c r="AX2" s="227">
        <f>'BENEFICIARI 3'!M83</f>
        <v>0</v>
      </c>
      <c r="AY2" s="227">
        <f>'Pressupost Global - Resum'!N16</f>
        <v>0</v>
      </c>
      <c r="AZ2" s="215" t="str">
        <f>IF('BENEFICIARI 4'!E7="","...",'BENEFICIARI 4'!E12&amp;"-03")</f>
        <v>...</v>
      </c>
      <c r="BA2" s="215" t="str">
        <f>IF('BENEFICIARI 4'!E7="","...",'BENEFICIARI 4'!E7)</f>
        <v>...</v>
      </c>
      <c r="BB2" s="215" t="str">
        <f>IF('BENEFICIARI 4'!E9="","...",'BENEFICIARI 4'!E9)</f>
        <v>...</v>
      </c>
      <c r="BC2" s="227">
        <f>IF('BENEFICIARI 4'!F94="","...",'BENEFICIARI 4'!F94)</f>
        <v>0</v>
      </c>
      <c r="BD2" s="227">
        <f>'BENEFICIARI 4'!C90</f>
        <v>0</v>
      </c>
      <c r="BE2" s="227">
        <f>'BENEFICIARI 4'!F90</f>
        <v>0</v>
      </c>
      <c r="BF2" s="227">
        <f>'BENEFICIARI 4'!C92</f>
        <v>0</v>
      </c>
      <c r="BG2" s="227">
        <f>'BENEFICIARI 4'!F92</f>
        <v>0</v>
      </c>
      <c r="BH2" s="227">
        <f>'BENEFICIARI 4'!J83</f>
        <v>0</v>
      </c>
      <c r="BI2" s="227">
        <f>'BENEFICIARI 4'!K74</f>
        <v>0</v>
      </c>
      <c r="BJ2" s="227">
        <f>'BENEFICIARI 4'!K78</f>
        <v>0</v>
      </c>
      <c r="BK2" s="227">
        <f>'BENEFICIARI 4'!K82</f>
        <v>0</v>
      </c>
      <c r="BL2" s="227">
        <f>'BENEFICIARI 4'!M83</f>
        <v>0</v>
      </c>
      <c r="BM2" s="227">
        <f>'Pressupost Global - Resum'!N17</f>
        <v>0</v>
      </c>
    </row>
  </sheetData>
  <sheetProtection algorithmName="SHA-512" hashValue="NRQhYDobe9CdcaIR0n7eo/lXiHteqy9T6EbH0tjhZ68eNtAwPkDkA8Kcs4nhb1QNM3lcI/8/1HOFYIwD+OaMKw==" saltValue="uIRPj/sfM65OAxhvDahIc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2A41-ECD6-4E6B-A7FB-E5743E90BB8D}">
  <sheetPr codeName="Hoja2"/>
  <dimension ref="A5:BQ75"/>
  <sheetViews>
    <sheetView topLeftCell="XFD1" workbookViewId="0">
      <selection sqref="A1:XFD1048576"/>
    </sheetView>
  </sheetViews>
  <sheetFormatPr defaultColWidth="0" defaultRowHeight="14.5" x14ac:dyDescent="0.35"/>
  <cols>
    <col min="1" max="1" width="3" style="1" hidden="1" customWidth="1"/>
    <col min="2" max="2" width="8.7265625" style="1" hidden="1" customWidth="1"/>
    <col min="3" max="3" width="3" style="1" hidden="1" customWidth="1"/>
    <col min="4" max="4" width="26.453125" style="1" hidden="1" customWidth="1"/>
    <col min="5" max="5" width="24.81640625" style="1" hidden="1" customWidth="1"/>
    <col min="6" max="6" width="21.1796875" style="1" hidden="1" customWidth="1"/>
    <col min="7" max="7" width="16.26953125" style="1" hidden="1" customWidth="1"/>
    <col min="8" max="9" width="25.1796875" style="1" hidden="1" customWidth="1"/>
    <col min="10" max="10" width="38.26953125" style="1" hidden="1" customWidth="1"/>
    <col min="11" max="13" width="11.453125" style="1" hidden="1" customWidth="1"/>
    <col min="14" max="69" width="0" style="1" hidden="1" customWidth="1"/>
    <col min="70" max="16384" width="11.453125" hidden="1"/>
  </cols>
  <sheetData>
    <row r="5" spans="2:10" x14ac:dyDescent="0.35">
      <c r="B5" s="8" t="s">
        <v>69</v>
      </c>
      <c r="D5" s="8" t="s">
        <v>0</v>
      </c>
      <c r="E5" s="8" t="s">
        <v>44</v>
      </c>
      <c r="G5" s="8" t="s">
        <v>70</v>
      </c>
      <c r="I5" s="8" t="s">
        <v>140</v>
      </c>
      <c r="J5" s="8" t="s">
        <v>141</v>
      </c>
    </row>
    <row r="6" spans="2:10" x14ac:dyDescent="0.35">
      <c r="B6" s="18">
        <v>1</v>
      </c>
      <c r="D6" s="11" t="s">
        <v>7</v>
      </c>
      <c r="E6" s="11" t="s">
        <v>15</v>
      </c>
      <c r="G6" s="18" t="s">
        <v>71</v>
      </c>
      <c r="I6" s="18" t="s">
        <v>71</v>
      </c>
      <c r="J6" s="18" t="s">
        <v>142</v>
      </c>
    </row>
    <row r="7" spans="2:10" x14ac:dyDescent="0.35">
      <c r="B7" s="18">
        <v>2</v>
      </c>
      <c r="D7" s="11" t="s">
        <v>6</v>
      </c>
      <c r="E7" s="11" t="s">
        <v>16</v>
      </c>
      <c r="G7" s="18" t="s">
        <v>72</v>
      </c>
      <c r="I7" s="18" t="s">
        <v>72</v>
      </c>
      <c r="J7" s="18" t="s">
        <v>156</v>
      </c>
    </row>
    <row r="8" spans="2:10" x14ac:dyDescent="0.35">
      <c r="B8" s="18">
        <v>3</v>
      </c>
      <c r="D8" s="11" t="s">
        <v>29</v>
      </c>
      <c r="E8" s="11" t="s">
        <v>17</v>
      </c>
      <c r="G8" s="18" t="s">
        <v>73</v>
      </c>
      <c r="I8" s="18" t="s">
        <v>73</v>
      </c>
      <c r="J8" s="18" t="s">
        <v>246</v>
      </c>
    </row>
    <row r="9" spans="2:10" x14ac:dyDescent="0.35">
      <c r="B9" s="18">
        <v>4</v>
      </c>
      <c r="E9" s="11" t="s">
        <v>66</v>
      </c>
      <c r="J9" s="18" t="s">
        <v>148</v>
      </c>
    </row>
    <row r="10" spans="2:10" x14ac:dyDescent="0.35">
      <c r="B10" s="18">
        <v>5</v>
      </c>
      <c r="J10" s="18" t="s">
        <v>151</v>
      </c>
    </row>
    <row r="11" spans="2:10" x14ac:dyDescent="0.35">
      <c r="B11" s="18">
        <v>6</v>
      </c>
      <c r="J11" s="18" t="s">
        <v>143</v>
      </c>
    </row>
    <row r="12" spans="2:10" x14ac:dyDescent="0.35">
      <c r="B12" s="18">
        <v>7</v>
      </c>
      <c r="D12" s="9" t="s">
        <v>0</v>
      </c>
      <c r="E12" s="9" t="s">
        <v>22</v>
      </c>
      <c r="F12" s="9" t="s">
        <v>23</v>
      </c>
      <c r="H12" s="35" t="s">
        <v>133</v>
      </c>
      <c r="J12" s="18" t="s">
        <v>146</v>
      </c>
    </row>
    <row r="13" spans="2:10" ht="15" customHeight="1" x14ac:dyDescent="0.35">
      <c r="D13" s="11" t="s">
        <v>7</v>
      </c>
      <c r="E13" s="11" t="s">
        <v>15</v>
      </c>
      <c r="F13" s="12">
        <v>0.7</v>
      </c>
      <c r="H13" s="36">
        <v>250000</v>
      </c>
      <c r="J13" s="18" t="s">
        <v>255</v>
      </c>
    </row>
    <row r="14" spans="2:10" x14ac:dyDescent="0.35">
      <c r="D14" s="11" t="s">
        <v>7</v>
      </c>
      <c r="E14" s="11" t="s">
        <v>16</v>
      </c>
      <c r="F14" s="12">
        <v>0.6</v>
      </c>
      <c r="J14" s="18" t="s">
        <v>147</v>
      </c>
    </row>
    <row r="15" spans="2:10" x14ac:dyDescent="0.35">
      <c r="D15" s="11" t="s">
        <v>7</v>
      </c>
      <c r="E15" s="11" t="s">
        <v>17</v>
      </c>
      <c r="F15" s="12">
        <v>0.5</v>
      </c>
      <c r="H15" s="35" t="s">
        <v>132</v>
      </c>
      <c r="J15" s="18" t="s">
        <v>150</v>
      </c>
    </row>
    <row r="16" spans="2:10" x14ac:dyDescent="0.35">
      <c r="D16" s="11" t="s">
        <v>6</v>
      </c>
      <c r="E16" s="11" t="s">
        <v>15</v>
      </c>
      <c r="F16" s="12">
        <v>0.45</v>
      </c>
      <c r="H16" s="36">
        <v>120000</v>
      </c>
      <c r="J16" s="18" t="s">
        <v>144</v>
      </c>
    </row>
    <row r="17" spans="4:13" x14ac:dyDescent="0.35">
      <c r="D17" s="11" t="s">
        <v>6</v>
      </c>
      <c r="E17" s="11" t="s">
        <v>16</v>
      </c>
      <c r="F17" s="12">
        <v>0.35</v>
      </c>
      <c r="H17" s="2"/>
      <c r="I17" s="2"/>
      <c r="J17" s="18" t="s">
        <v>145</v>
      </c>
    </row>
    <row r="18" spans="4:13" x14ac:dyDescent="0.35">
      <c r="D18" s="11" t="s">
        <v>6</v>
      </c>
      <c r="E18" s="11" t="s">
        <v>17</v>
      </c>
      <c r="F18" s="12">
        <v>0.25</v>
      </c>
      <c r="H18" s="35" t="s">
        <v>135</v>
      </c>
      <c r="I18" s="2"/>
      <c r="J18" s="18" t="s">
        <v>149</v>
      </c>
    </row>
    <row r="19" spans="4:13" x14ac:dyDescent="0.35">
      <c r="D19" s="11" t="s">
        <v>46</v>
      </c>
      <c r="E19" s="11" t="s">
        <v>66</v>
      </c>
      <c r="F19" s="12">
        <v>1</v>
      </c>
      <c r="H19" s="36">
        <v>250000</v>
      </c>
      <c r="I19" s="2"/>
      <c r="J19" s="18" t="s">
        <v>152</v>
      </c>
    </row>
    <row r="20" spans="4:13" s="1" customFormat="1" x14ac:dyDescent="0.35">
      <c r="F20" s="17"/>
      <c r="H20" s="2"/>
      <c r="I20" s="2"/>
      <c r="J20" s="18" t="s">
        <v>157</v>
      </c>
    </row>
    <row r="21" spans="4:13" x14ac:dyDescent="0.35">
      <c r="D21" s="9" t="s">
        <v>0</v>
      </c>
      <c r="E21" s="9" t="s">
        <v>74</v>
      </c>
      <c r="F21" s="9" t="s">
        <v>23</v>
      </c>
      <c r="H21" s="35" t="s">
        <v>134</v>
      </c>
      <c r="I21" s="2"/>
      <c r="J21" s="18" t="s">
        <v>153</v>
      </c>
    </row>
    <row r="22" spans="4:13" x14ac:dyDescent="0.35">
      <c r="D22" s="11" t="s">
        <v>29</v>
      </c>
      <c r="E22" s="11" t="s">
        <v>75</v>
      </c>
      <c r="F22" s="12">
        <v>1</v>
      </c>
      <c r="H22" s="36">
        <v>100000</v>
      </c>
      <c r="I22" s="2"/>
      <c r="J22" s="18" t="s">
        <v>154</v>
      </c>
      <c r="K22" s="2"/>
      <c r="L22" s="2"/>
      <c r="M22" s="2"/>
    </row>
    <row r="23" spans="4:13" x14ac:dyDescent="0.35">
      <c r="J23" s="18" t="s">
        <v>158</v>
      </c>
    </row>
    <row r="24" spans="4:13" x14ac:dyDescent="0.35">
      <c r="D24" s="8" t="s">
        <v>31</v>
      </c>
      <c r="E24" s="13">
        <v>7.0000000000000007E-2</v>
      </c>
      <c r="J24" s="18" t="s">
        <v>155</v>
      </c>
    </row>
    <row r="25" spans="4:13" s="1" customFormat="1" x14ac:dyDescent="0.35">
      <c r="D25" s="10"/>
      <c r="E25" s="16"/>
      <c r="J25" s="18" t="s">
        <v>73</v>
      </c>
    </row>
    <row r="26" spans="4:13" s="1" customFormat="1" x14ac:dyDescent="0.35">
      <c r="D26" s="9" t="s">
        <v>78</v>
      </c>
      <c r="E26" s="9" t="s">
        <v>47</v>
      </c>
      <c r="F26" s="9" t="s">
        <v>48</v>
      </c>
      <c r="G26" s="15"/>
      <c r="H26" s="15"/>
      <c r="I26" s="15"/>
      <c r="J26" s="15"/>
    </row>
    <row r="27" spans="4:13" s="1" customFormat="1" x14ac:dyDescent="0.35">
      <c r="D27" s="12">
        <v>0.1</v>
      </c>
      <c r="E27" s="12">
        <v>0.8</v>
      </c>
      <c r="F27" s="11" t="s">
        <v>15</v>
      </c>
      <c r="G27" s="15"/>
      <c r="H27" s="15"/>
      <c r="I27" s="15"/>
      <c r="J27" s="15"/>
    </row>
    <row r="28" spans="4:13" s="1" customFormat="1" x14ac:dyDescent="0.35">
      <c r="D28" s="12">
        <v>0.1</v>
      </c>
      <c r="E28" s="12">
        <v>0.8</v>
      </c>
      <c r="F28" s="11" t="s">
        <v>16</v>
      </c>
      <c r="G28" s="15"/>
      <c r="H28" s="15"/>
      <c r="I28" s="9" t="s">
        <v>176</v>
      </c>
      <c r="J28" s="9" t="s">
        <v>177</v>
      </c>
    </row>
    <row r="29" spans="4:13" x14ac:dyDescent="0.35">
      <c r="D29" s="12">
        <v>0.1</v>
      </c>
      <c r="E29" s="12">
        <v>0.8</v>
      </c>
      <c r="F29" s="11" t="s">
        <v>17</v>
      </c>
      <c r="G29" s="15"/>
      <c r="H29" s="15"/>
      <c r="I29" s="11" t="s">
        <v>15</v>
      </c>
      <c r="J29" s="12">
        <v>0.2</v>
      </c>
    </row>
    <row r="30" spans="4:13" x14ac:dyDescent="0.35">
      <c r="D30" s="12">
        <v>1</v>
      </c>
      <c r="E30" s="12">
        <v>1</v>
      </c>
      <c r="F30" s="11" t="s">
        <v>66</v>
      </c>
      <c r="G30" s="15"/>
      <c r="H30" s="15"/>
      <c r="I30" s="11" t="s">
        <v>16</v>
      </c>
      <c r="J30" s="12">
        <v>0.2</v>
      </c>
    </row>
    <row r="31" spans="4:13" s="1" customFormat="1" x14ac:dyDescent="0.35">
      <c r="D31" s="38" t="s">
        <v>171</v>
      </c>
      <c r="F31" s="38" t="s">
        <v>172</v>
      </c>
      <c r="H31" s="15"/>
      <c r="I31" s="11" t="s">
        <v>17</v>
      </c>
      <c r="J31" s="12">
        <v>0.2</v>
      </c>
    </row>
    <row r="32" spans="4:13" s="1" customFormat="1" x14ac:dyDescent="0.35">
      <c r="D32" s="9" t="s">
        <v>56</v>
      </c>
      <c r="E32" s="9" t="s">
        <v>48</v>
      </c>
      <c r="F32" s="9" t="s">
        <v>56</v>
      </c>
      <c r="G32" s="9" t="s">
        <v>48</v>
      </c>
      <c r="H32" s="15"/>
      <c r="I32" s="11" t="s">
        <v>66</v>
      </c>
      <c r="J32" s="12">
        <v>0.8</v>
      </c>
    </row>
    <row r="33" spans="4:11" s="1" customFormat="1" x14ac:dyDescent="0.35">
      <c r="D33" s="39">
        <v>0.7</v>
      </c>
      <c r="E33" s="11" t="s">
        <v>15</v>
      </c>
      <c r="F33" s="39">
        <v>1</v>
      </c>
      <c r="G33" s="11" t="s">
        <v>15</v>
      </c>
      <c r="H33" s="15"/>
      <c r="I33" s="15"/>
      <c r="J33" s="188"/>
    </row>
    <row r="34" spans="4:11" s="1" customFormat="1" x14ac:dyDescent="0.35">
      <c r="D34" s="39">
        <v>0.7</v>
      </c>
      <c r="E34" s="11" t="s">
        <v>16</v>
      </c>
      <c r="F34" s="39">
        <v>1</v>
      </c>
      <c r="G34" s="11" t="s">
        <v>16</v>
      </c>
      <c r="H34" s="15"/>
      <c r="I34" s="15"/>
      <c r="J34" s="15"/>
    </row>
    <row r="35" spans="4:11" s="1" customFormat="1" x14ac:dyDescent="0.35">
      <c r="D35" s="39">
        <v>0.7</v>
      </c>
      <c r="E35" s="11" t="s">
        <v>17</v>
      </c>
      <c r="F35" s="39">
        <v>1</v>
      </c>
      <c r="G35" s="11" t="s">
        <v>17</v>
      </c>
      <c r="H35" s="15"/>
      <c r="I35" s="15"/>
      <c r="J35" s="15"/>
    </row>
    <row r="36" spans="4:11" s="1" customFormat="1" x14ac:dyDescent="0.35">
      <c r="D36" s="39">
        <v>0.5</v>
      </c>
      <c r="E36" s="11" t="s">
        <v>66</v>
      </c>
      <c r="F36" s="15"/>
      <c r="G36" s="15"/>
      <c r="H36" s="15"/>
      <c r="I36" s="15"/>
      <c r="J36" s="15"/>
    </row>
    <row r="37" spans="4:11" s="1" customFormat="1" x14ac:dyDescent="0.35">
      <c r="D37" s="39">
        <v>0.7</v>
      </c>
      <c r="E37" s="11" t="s">
        <v>173</v>
      </c>
      <c r="G37" s="15"/>
      <c r="H37" s="15"/>
      <c r="I37" s="15"/>
      <c r="J37" s="15"/>
    </row>
    <row r="39" spans="4:11" x14ac:dyDescent="0.35">
      <c r="D39" s="14" t="s">
        <v>61</v>
      </c>
      <c r="E39" s="6" t="s">
        <v>45</v>
      </c>
    </row>
    <row r="40" spans="4:11" x14ac:dyDescent="0.35">
      <c r="D40" s="319" t="s">
        <v>62</v>
      </c>
      <c r="E40" s="320"/>
      <c r="F40" s="320"/>
      <c r="G40" s="320"/>
      <c r="H40" s="320"/>
      <c r="I40" s="320"/>
      <c r="J40" s="320"/>
      <c r="K40" s="321"/>
    </row>
    <row r="41" spans="4:11" x14ac:dyDescent="0.35">
      <c r="D41" s="319" t="s">
        <v>63</v>
      </c>
      <c r="E41" s="320"/>
      <c r="F41" s="320"/>
      <c r="G41" s="320"/>
      <c r="H41" s="320"/>
      <c r="I41" s="320"/>
      <c r="J41" s="320"/>
      <c r="K41" s="321"/>
    </row>
    <row r="42" spans="4:11" x14ac:dyDescent="0.35">
      <c r="D42" s="319" t="s">
        <v>64</v>
      </c>
      <c r="E42" s="320"/>
      <c r="F42" s="320"/>
      <c r="G42" s="320"/>
      <c r="H42" s="320"/>
      <c r="I42" s="320"/>
      <c r="J42" s="320"/>
      <c r="K42" s="321"/>
    </row>
    <row r="43" spans="4:11" x14ac:dyDescent="0.35">
      <c r="D43" s="319"/>
      <c r="E43" s="320"/>
      <c r="F43" s="320"/>
      <c r="G43" s="320"/>
      <c r="H43" s="320"/>
      <c r="I43" s="320"/>
      <c r="J43" s="320"/>
      <c r="K43" s="321"/>
    </row>
    <row r="47" spans="4:11" x14ac:dyDescent="0.35">
      <c r="D47" s="443" t="s">
        <v>50</v>
      </c>
      <c r="E47" s="443"/>
      <c r="F47" s="443"/>
      <c r="G47" s="443"/>
      <c r="H47" s="443"/>
      <c r="I47" s="443"/>
      <c r="J47" s="443"/>
      <c r="K47" s="443"/>
    </row>
    <row r="48" spans="4:11" ht="36.75" customHeight="1" x14ac:dyDescent="0.35">
      <c r="D48" s="442" t="s">
        <v>90</v>
      </c>
      <c r="E48" s="442"/>
      <c r="F48" s="442"/>
      <c r="G48" s="442"/>
      <c r="H48" s="442"/>
      <c r="I48" s="442"/>
      <c r="J48" s="442"/>
      <c r="K48" s="442"/>
    </row>
    <row r="49" spans="4:11" ht="12" customHeight="1" x14ac:dyDescent="0.35">
      <c r="D49" s="37"/>
      <c r="E49" s="37"/>
      <c r="F49" s="37"/>
      <c r="G49" s="37"/>
      <c r="H49" s="37"/>
      <c r="I49" s="37"/>
      <c r="J49" s="37"/>
      <c r="K49" s="37"/>
    </row>
    <row r="50" spans="4:11" x14ac:dyDescent="0.35">
      <c r="D50" s="443" t="s">
        <v>51</v>
      </c>
      <c r="E50" s="443"/>
      <c r="F50" s="443"/>
      <c r="G50" s="443"/>
      <c r="H50" s="443"/>
      <c r="I50" s="443"/>
      <c r="J50" s="443"/>
      <c r="K50" s="443"/>
    </row>
    <row r="51" spans="4:11" ht="37.5" customHeight="1" x14ac:dyDescent="0.35">
      <c r="D51" s="442" t="s">
        <v>91</v>
      </c>
      <c r="E51" s="442"/>
      <c r="F51" s="442"/>
      <c r="G51" s="442"/>
      <c r="H51" s="442"/>
      <c r="I51" s="442"/>
      <c r="J51" s="442"/>
      <c r="K51" s="442"/>
    </row>
    <row r="53" spans="4:11" x14ac:dyDescent="0.35">
      <c r="D53" s="443" t="s">
        <v>49</v>
      </c>
      <c r="E53" s="443"/>
      <c r="F53" s="443"/>
      <c r="G53" s="443"/>
      <c r="H53" s="443"/>
      <c r="I53" s="443"/>
      <c r="J53" s="443"/>
      <c r="K53" s="443"/>
    </row>
    <row r="54" spans="4:11" ht="25.5" customHeight="1" x14ac:dyDescent="0.35">
      <c r="D54" s="442" t="s">
        <v>92</v>
      </c>
      <c r="E54" s="442"/>
      <c r="F54" s="442"/>
      <c r="G54" s="442"/>
      <c r="H54" s="442"/>
      <c r="I54" s="442"/>
      <c r="J54" s="442"/>
      <c r="K54" s="442"/>
    </row>
    <row r="55" spans="4:11" x14ac:dyDescent="0.35">
      <c r="D55" s="443" t="s">
        <v>76</v>
      </c>
      <c r="E55" s="443"/>
      <c r="F55" s="443"/>
      <c r="G55" s="443"/>
      <c r="H55" s="443"/>
      <c r="I55" s="443"/>
      <c r="J55" s="443"/>
      <c r="K55" s="443"/>
    </row>
    <row r="56" spans="4:11" ht="27.75" customHeight="1" x14ac:dyDescent="0.35">
      <c r="D56" s="442" t="s">
        <v>77</v>
      </c>
      <c r="E56" s="442"/>
      <c r="F56" s="442"/>
      <c r="G56" s="442"/>
      <c r="H56" s="442"/>
      <c r="I56" s="442"/>
      <c r="J56" s="442"/>
      <c r="K56" s="442"/>
    </row>
    <row r="58" spans="4:11" x14ac:dyDescent="0.35">
      <c r="D58" s="443" t="s">
        <v>57</v>
      </c>
      <c r="E58" s="443"/>
      <c r="F58" s="443"/>
      <c r="G58" s="443"/>
      <c r="H58" s="443"/>
      <c r="I58" s="443"/>
      <c r="J58" s="443"/>
      <c r="K58" s="443"/>
    </row>
    <row r="59" spans="4:11" ht="27.75" customHeight="1" x14ac:dyDescent="0.35">
      <c r="D59" s="442" t="s">
        <v>67</v>
      </c>
      <c r="E59" s="442"/>
      <c r="F59" s="442"/>
      <c r="G59" s="442"/>
      <c r="H59" s="442"/>
      <c r="I59" s="442"/>
      <c r="J59" s="442"/>
      <c r="K59" s="442"/>
    </row>
    <row r="63" spans="4:11" ht="15" thickBot="1" x14ac:dyDescent="0.4">
      <c r="D63" s="302" t="s">
        <v>80</v>
      </c>
      <c r="E63" s="302"/>
      <c r="F63" s="302"/>
      <c r="G63" s="302" t="s">
        <v>83</v>
      </c>
      <c r="H63" s="302"/>
      <c r="I63" s="302"/>
      <c r="J63" s="302"/>
    </row>
    <row r="64" spans="4:11" ht="66" customHeight="1" x14ac:dyDescent="0.35">
      <c r="D64" s="439" t="s">
        <v>93</v>
      </c>
      <c r="E64" s="439"/>
      <c r="F64" s="439"/>
      <c r="G64" s="440" t="s">
        <v>95</v>
      </c>
      <c r="H64" s="441"/>
      <c r="I64" s="441"/>
      <c r="J64" s="441"/>
    </row>
    <row r="65" spans="4:10" ht="15" thickBot="1" x14ac:dyDescent="0.4">
      <c r="D65" s="302" t="s">
        <v>82</v>
      </c>
      <c r="E65" s="302"/>
      <c r="F65" s="302"/>
      <c r="G65" s="302" t="s">
        <v>89</v>
      </c>
      <c r="H65" s="302"/>
      <c r="I65" s="302"/>
      <c r="J65" s="302"/>
    </row>
    <row r="66" spans="4:10" x14ac:dyDescent="0.35">
      <c r="D66" s="436" t="s">
        <v>94</v>
      </c>
      <c r="E66" s="436"/>
      <c r="F66" s="436"/>
      <c r="G66" s="437" t="s">
        <v>96</v>
      </c>
      <c r="H66" s="438"/>
      <c r="I66" s="438"/>
      <c r="J66" s="438"/>
    </row>
    <row r="67" spans="4:10" ht="15" thickBot="1" x14ac:dyDescent="0.4">
      <c r="G67" s="302" t="s">
        <v>81</v>
      </c>
      <c r="H67" s="302"/>
      <c r="I67" s="302"/>
      <c r="J67" s="302"/>
    </row>
    <row r="68" spans="4:10" ht="15.5" x14ac:dyDescent="0.35">
      <c r="G68" s="303"/>
      <c r="H68" s="304"/>
      <c r="I68" s="304"/>
      <c r="J68" s="304"/>
    </row>
    <row r="72" spans="4:10" x14ac:dyDescent="0.35">
      <c r="D72" s="1" t="s">
        <v>136</v>
      </c>
    </row>
    <row r="73" spans="4:10" x14ac:dyDescent="0.35">
      <c r="D73" s="1" t="s">
        <v>137</v>
      </c>
    </row>
    <row r="74" spans="4:10" x14ac:dyDescent="0.35">
      <c r="D74" s="1" t="s">
        <v>139</v>
      </c>
    </row>
    <row r="75" spans="4:10" x14ac:dyDescent="0.35">
      <c r="D75" s="1" t="s">
        <v>138</v>
      </c>
    </row>
  </sheetData>
  <sheetProtection algorithmName="SHA-512" hashValue="vGqA0p1keF+UATzvbXXFjCXjO6h7mn2tkcxuKTBETOUgicbUu63nZplUisLm/GQq/XVxlu/aW1DMe+4gM/nNvw==" saltValue="xR6Wo44QWfF6PCyy3O+T0A==" spinCount="100000" sheet="1" objects="1" scenarios="1" selectLockedCells="1" selectUnlockedCells="1"/>
  <mergeCells count="24">
    <mergeCell ref="D59:K59"/>
    <mergeCell ref="D48:K48"/>
    <mergeCell ref="D54:K54"/>
    <mergeCell ref="D40:K40"/>
    <mergeCell ref="D58:K58"/>
    <mergeCell ref="D47:K47"/>
    <mergeCell ref="D53:K53"/>
    <mergeCell ref="D50:K50"/>
    <mergeCell ref="D51:K51"/>
    <mergeCell ref="D41:K41"/>
    <mergeCell ref="D42:K42"/>
    <mergeCell ref="D43:K43"/>
    <mergeCell ref="D55:K55"/>
    <mergeCell ref="D56:K56"/>
    <mergeCell ref="D66:F66"/>
    <mergeCell ref="G66:J66"/>
    <mergeCell ref="G67:J67"/>
    <mergeCell ref="G68:J68"/>
    <mergeCell ref="D63:F63"/>
    <mergeCell ref="G63:J63"/>
    <mergeCell ref="D64:F64"/>
    <mergeCell ref="G64:J64"/>
    <mergeCell ref="D65:F65"/>
    <mergeCell ref="G65:J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9</vt:i4>
      </vt:variant>
      <vt:variant>
        <vt:lpstr>Intervals amb nom</vt:lpstr>
      </vt:variant>
      <vt:variant>
        <vt:i4>5</vt:i4>
      </vt:variant>
    </vt:vector>
  </HeadingPairs>
  <TitlesOfParts>
    <vt:vector size="14" baseType="lpstr">
      <vt:lpstr>INSTRUCCIONS Sol·licitant</vt:lpstr>
      <vt:lpstr>EMPRESA 1 - Líder</vt:lpstr>
      <vt:lpstr>BENEFICIARI 2</vt:lpstr>
      <vt:lpstr>BENEFICIARI 3</vt:lpstr>
      <vt:lpstr>BENEFICIARI 4</vt:lpstr>
      <vt:lpstr>Detall per Imprès Sol·licitud</vt:lpstr>
      <vt:lpstr>Pressupost Global - Resum</vt:lpstr>
      <vt:lpstr>DADES_PRESSUPOST</vt:lpstr>
      <vt:lpstr>Desplegables</vt:lpstr>
      <vt:lpstr>'BENEFICIARI 2'!Àrea_d'impressió</vt:lpstr>
      <vt:lpstr>'BENEFICIARI 3'!Àrea_d'impressió</vt:lpstr>
      <vt:lpstr>'BENEFICIARI 4'!Àrea_d'impressió</vt:lpstr>
      <vt:lpstr>'Detall per Imprès Sol·licitud'!Àrea_d'impressió</vt:lpstr>
      <vt:lpstr>'EMPRESA 1 - Líder'!Àrea_d'impressió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Pressupost RDECR20</dc:title>
  <dc:creator>Generalitat de Catalunya. ACCIÓ</dc:creator>
  <cp:keywords>ACCIÓ nuclis economia circular R+D Innovació ARC</cp:keywords>
  <cp:lastModifiedBy>Mireia Raurell</cp:lastModifiedBy>
  <cp:lastPrinted>2023-04-03T11:44:35Z</cp:lastPrinted>
  <dcterms:created xsi:type="dcterms:W3CDTF">2020-06-25T16:30:45Z</dcterms:created>
  <dcterms:modified xsi:type="dcterms:W3CDTF">2023-07-06T07:36:08Z</dcterms:modified>
</cp:coreProperties>
</file>