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AquestLlibreDeTreball"/>
  <mc:AlternateContent xmlns:mc="http://schemas.openxmlformats.org/markup-compatibility/2006">
    <mc:Choice Requires="x15">
      <x15ac:absPath xmlns:x15ac="http://schemas.microsoft.com/office/spreadsheetml/2010/11/ac" url="J:\FEDER_ACCIO_2014_2020\1_Actuacions_FEDER_14_20\10_Control intern\Manuals\"/>
    </mc:Choice>
  </mc:AlternateContent>
  <xr:revisionPtr revIDLastSave="0" documentId="13_ncr:1_{4BF70210-758A-491C-8D88-A6F36C215FA0}" xr6:coauthVersionLast="36" xr6:coauthVersionMax="41" xr10:uidLastSave="{00000000-0000-0000-0000-000000000000}"/>
  <bookViews>
    <workbookView xWindow="0" yWindow="0" windowWidth="28800" windowHeight="12075" tabRatio="712" activeTab="1" xr2:uid="{00000000-000D-0000-FFFF-FFFF00000000}"/>
  </bookViews>
  <sheets>
    <sheet name="Nòmines" sheetId="18" r:id="rId1"/>
    <sheet name="Contractes personal " sheetId="5" r:id="rId2"/>
    <sheet name="Transacció personal+indirectes" sheetId="2" r:id="rId3"/>
    <sheet name="Opcions" sheetId="16" state="hidden" r:id="rId4"/>
    <sheet name="Factura amb IRPF" sheetId="19" r:id="rId5"/>
    <sheet name="Transacció despesa menor_cas 1" sheetId="6" r:id="rId6"/>
    <sheet name="Transacció despesa menor_cas 2" sheetId="20" r:id="rId7"/>
    <sheet name="Resum" sheetId="17" r:id="rId8"/>
  </sheets>
  <externalReferences>
    <externalReference r:id="rId9"/>
    <externalReference r:id="rId10"/>
  </externalReferences>
  <definedNames>
    <definedName name="_xlnm._FilterDatabase" localSheetId="1" hidden="1">'Contractes personal '!$C$10:$L$12</definedName>
    <definedName name="_xlnm._FilterDatabase" localSheetId="5" hidden="1">'Transacció despesa menor_cas 1'!$A$10:$AH$12</definedName>
    <definedName name="_xlnm._FilterDatabase" localSheetId="6" hidden="1">'Transacció despesa menor_cas 2'!$A$10:$AH$12</definedName>
    <definedName name="_xlnm._FilterDatabase" localSheetId="2" hidden="1">'Transacció personal+indirectes'!$B$12:$B$12</definedName>
    <definedName name="OPCIONS" localSheetId="4">#REF!</definedName>
    <definedName name="OPCIONS" localSheetId="0">#REF!</definedName>
    <definedName name="OPCIONS" localSheetId="6">#REF!</definedName>
    <definedName name="OPC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3" i="20" l="1"/>
  <c r="AG12" i="20"/>
  <c r="AC12" i="20"/>
  <c r="AD12" i="20" s="1"/>
  <c r="AB12" i="20"/>
  <c r="AG11" i="20"/>
  <c r="AC11" i="20"/>
  <c r="AD11" i="20" s="1"/>
  <c r="AB11" i="20"/>
  <c r="Y12" i="20"/>
  <c r="Y11" i="20"/>
  <c r="F6" i="20"/>
  <c r="B11" i="20" s="1"/>
  <c r="F5" i="20"/>
  <c r="F4" i="20"/>
  <c r="F3" i="20"/>
  <c r="F2" i="20"/>
  <c r="Z12" i="6"/>
  <c r="AB12" i="6" s="1"/>
  <c r="Y12" i="6"/>
  <c r="Z11" i="6"/>
  <c r="Z13" i="6" s="1"/>
  <c r="Y11" i="6"/>
  <c r="AD12" i="2"/>
  <c r="AB12" i="2"/>
  <c r="AA12" i="2"/>
  <c r="X12" i="2"/>
  <c r="V12" i="2"/>
  <c r="U12" i="2"/>
  <c r="T12" i="2"/>
  <c r="S12" i="2"/>
  <c r="AG12" i="2"/>
  <c r="AH12" i="2"/>
  <c r="AI12" i="2" s="1"/>
  <c r="Z12" i="2"/>
  <c r="K12" i="2"/>
  <c r="H12" i="2"/>
  <c r="G12" i="2"/>
  <c r="J12" i="5"/>
  <c r="I12" i="5"/>
  <c r="H12" i="5"/>
  <c r="D12" i="5"/>
  <c r="C12" i="5"/>
  <c r="S25" i="18"/>
  <c r="Q25" i="18"/>
  <c r="N25" i="18"/>
  <c r="L25" i="18"/>
  <c r="J25" i="18"/>
  <c r="I25" i="18"/>
  <c r="H25" i="18"/>
  <c r="G25" i="18"/>
  <c r="F25" i="18"/>
  <c r="E25" i="18"/>
  <c r="D25" i="18"/>
  <c r="C25" i="18"/>
  <c r="B25" i="18"/>
  <c r="R24" i="18"/>
  <c r="P24" i="18"/>
  <c r="K24" i="18"/>
  <c r="O24" i="18" s="1"/>
  <c r="P23" i="18"/>
  <c r="R23" i="18" s="1"/>
  <c r="K23" i="18"/>
  <c r="O23" i="18" s="1"/>
  <c r="P22" i="18"/>
  <c r="R22" i="18" s="1"/>
  <c r="K22" i="18"/>
  <c r="O22" i="18" s="1"/>
  <c r="P21" i="18"/>
  <c r="R21" i="18" s="1"/>
  <c r="K21" i="18"/>
  <c r="O21" i="18" s="1"/>
  <c r="R20" i="18"/>
  <c r="P20" i="18"/>
  <c r="K20" i="18"/>
  <c r="O20" i="18" s="1"/>
  <c r="R19" i="18"/>
  <c r="P19" i="18"/>
  <c r="M19" i="18"/>
  <c r="K19" i="18"/>
  <c r="O19" i="18" s="1"/>
  <c r="R18" i="18"/>
  <c r="P18" i="18"/>
  <c r="M18" i="18"/>
  <c r="K18" i="18"/>
  <c r="O18" i="18" s="1"/>
  <c r="R17" i="18"/>
  <c r="P17" i="18"/>
  <c r="K17" i="18"/>
  <c r="O17" i="18" s="1"/>
  <c r="R16" i="18"/>
  <c r="P16" i="18"/>
  <c r="M16" i="18"/>
  <c r="K16" i="18"/>
  <c r="O16" i="18" s="1"/>
  <c r="R15" i="18"/>
  <c r="P15" i="18"/>
  <c r="M15" i="18"/>
  <c r="K15" i="18"/>
  <c r="O15" i="18" s="1"/>
  <c r="R14" i="18"/>
  <c r="P14" i="18"/>
  <c r="M14" i="18"/>
  <c r="K14" i="18"/>
  <c r="O14" i="18" s="1"/>
  <c r="R13" i="18"/>
  <c r="P13" i="18"/>
  <c r="M13" i="18"/>
  <c r="K13" i="18"/>
  <c r="O13" i="18" s="1"/>
  <c r="R12" i="18"/>
  <c r="P12" i="18"/>
  <c r="P25" i="18" s="1"/>
  <c r="M12" i="18"/>
  <c r="K12" i="18"/>
  <c r="O12" i="18" s="1"/>
  <c r="R11" i="18"/>
  <c r="R25" i="18" s="1"/>
  <c r="P11" i="18"/>
  <c r="M11" i="18"/>
  <c r="M25" i="18" s="1"/>
  <c r="K11" i="18"/>
  <c r="K25" i="18" s="1"/>
  <c r="R9" i="18"/>
  <c r="B12" i="20" l="1"/>
  <c r="AC11" i="6"/>
  <c r="AD11" i="6" s="1"/>
  <c r="AG11" i="6"/>
  <c r="AC12" i="6"/>
  <c r="AD12" i="6" s="1"/>
  <c r="AG12" i="6"/>
  <c r="AB11" i="6"/>
  <c r="AN12" i="2"/>
  <c r="AJ12" i="2"/>
  <c r="AO12" i="2" s="1"/>
  <c r="W12" i="2"/>
  <c r="O11" i="18"/>
  <c r="O25" i="18" s="1"/>
  <c r="AK12" i="2" l="1"/>
  <c r="AP12" i="2"/>
  <c r="F2" i="6" l="1"/>
  <c r="D2" i="2"/>
  <c r="C4" i="17"/>
  <c r="F4" i="6" l="1"/>
  <c r="F5" i="6"/>
  <c r="F6" i="6"/>
  <c r="F3" i="6"/>
  <c r="D6" i="2"/>
  <c r="D4" i="2"/>
  <c r="D5" i="2"/>
  <c r="D3" i="2"/>
  <c r="B12" i="6" l="1"/>
  <c r="B11" i="6"/>
  <c r="B12" i="2" l="1"/>
  <c r="C3" i="17" l="1"/>
  <c r="C5" i="17" l="1"/>
  <c r="C6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Marta Padín</author>
  </authors>
  <commentList>
    <comment ref="C10" authorId="0" shapeId="0" xr:uid="{023FF872-1425-4960-9F80-C18D72A9103E}">
      <text>
        <r>
          <rPr>
            <sz val="9"/>
            <color indexed="81"/>
            <rFont val="Tahoma"/>
            <family val="2"/>
          </rPr>
          <t>10% del salari (conforme art. 28 del conveni)</t>
        </r>
      </text>
    </comment>
    <comment ref="E10" authorId="0" shapeId="0" xr:uid="{8A92A559-0138-438D-B729-02F4D55E1234}">
      <text>
        <r>
          <rPr>
            <sz val="9"/>
            <color indexed="81"/>
            <rFont val="Tahoma"/>
            <family val="2"/>
          </rPr>
          <t>Regulat al conveni, a l'article 38 s'estableix un import anual per aquest complement de 2.109,69 euros</t>
        </r>
      </text>
    </comment>
    <comment ref="M10" authorId="0" shapeId="0" xr:uid="{974DCE58-8C5B-42A0-8EBB-565155F7895B}">
      <text>
        <r>
          <rPr>
            <sz val="9"/>
            <color indexed="81"/>
            <rFont val="Tahoma"/>
            <family val="2"/>
          </rPr>
          <t>Seguretat Social a càrrec del treballador que consta a les nòmines (contingències comuns, formació i atur)</t>
        </r>
      </text>
    </comment>
    <comment ref="Q10" authorId="0" shapeId="0" xr:uid="{F29AE024-5F17-4C99-B18C-09A25A147D3A}">
      <text>
        <r>
          <rPr>
            <sz val="9"/>
            <color indexed="81"/>
            <rFont val="Tahoma"/>
            <family val="2"/>
          </rPr>
          <t>Base màxima 2017 = 3.751,20 €
Base mínima 2017 = 825,70 €</t>
        </r>
      </text>
    </comment>
    <comment ref="K26" authorId="0" shapeId="0" xr:uid="{E20873E0-797E-4237-89EE-334B09AC511C}">
      <text>
        <r>
          <rPr>
            <sz val="9"/>
            <color indexed="81"/>
            <rFont val="Tahoma"/>
            <family val="2"/>
          </rPr>
          <t>Es correspon amb el total devengat - l'assegurança mèdica que està exempta d'IRPF</t>
        </r>
      </text>
    </comment>
  </commentList>
</comments>
</file>

<file path=xl/sharedStrings.xml><?xml version="1.0" encoding="utf-8"?>
<sst xmlns="http://schemas.openxmlformats.org/spreadsheetml/2006/main" count="498" uniqueCount="273">
  <si>
    <t>Codi participant:</t>
  </si>
  <si>
    <t>Núm. Factura</t>
  </si>
  <si>
    <t>NIF Proveïdor</t>
  </si>
  <si>
    <t>Nom proveïdor</t>
  </si>
  <si>
    <t>Data factura</t>
  </si>
  <si>
    <t>Data de pagament de la transacció</t>
  </si>
  <si>
    <t>Detalle factura (castellà)</t>
  </si>
  <si>
    <t>Detall factura (català)</t>
  </si>
  <si>
    <t>Actuació</t>
  </si>
  <si>
    <t>Número operació comptable</t>
  </si>
  <si>
    <t>IVA total</t>
  </si>
  <si>
    <t>Base imposable</t>
  </si>
  <si>
    <t>Import no subvencionable</t>
  </si>
  <si>
    <t>Despesa de personal</t>
  </si>
  <si>
    <t>Concepte despesa (català)</t>
  </si>
  <si>
    <t>Concepte despesa (castellà)</t>
  </si>
  <si>
    <t xml:space="preserve">Despesa total </t>
  </si>
  <si>
    <t>Sou brut</t>
  </si>
  <si>
    <t>Seguretat social a càrrec del treballador</t>
  </si>
  <si>
    <t>Retenció a compte IRPF</t>
  </si>
  <si>
    <t>Altres retencions</t>
  </si>
  <si>
    <t>Inicials del treballador</t>
  </si>
  <si>
    <t>Mes de la despesa</t>
  </si>
  <si>
    <t>Any de la despesa</t>
  </si>
  <si>
    <t>Sexe del treballador</t>
  </si>
  <si>
    <t>Codi contracte</t>
  </si>
  <si>
    <t>Denominació contracte (català)</t>
  </si>
  <si>
    <t>Objecte contracte (català)</t>
  </si>
  <si>
    <t>Objecte contracte (castellà)</t>
  </si>
  <si>
    <t>Denominacio del contracte (castellà)</t>
  </si>
  <si>
    <t>Data inici adscripció al projecte</t>
  </si>
  <si>
    <t>Data fi d'adscripció al projecte</t>
  </si>
  <si>
    <t>DNI treballador</t>
  </si>
  <si>
    <t>Codi operació</t>
  </si>
  <si>
    <t>Codi de la transacció</t>
  </si>
  <si>
    <t xml:space="preserve"> NIF treballador</t>
  </si>
  <si>
    <t>Es financia amb altres fonts de finançament?</t>
  </si>
  <si>
    <t>Quota patronal</t>
  </si>
  <si>
    <t>Tipus de transacció</t>
  </si>
  <si>
    <t>Despesa total</t>
  </si>
  <si>
    <t>Despesa total subvencionable pública</t>
  </si>
  <si>
    <t>IVA no recuperable</t>
  </si>
  <si>
    <t>Taxes IRPF</t>
  </si>
  <si>
    <t>Nom persona</t>
  </si>
  <si>
    <t>Instruccions</t>
  </si>
  <si>
    <t>"Codi d'expedient" + "inicials del treballador"</t>
  </si>
  <si>
    <t>Paraula "contracte" + nom del treballador</t>
  </si>
  <si>
    <t>Paraula "contrato" + nom del treballador</t>
  </si>
  <si>
    <t>Informar: "Cost anual"+ Nom del treballador</t>
  </si>
  <si>
    <t xml:space="preserve">Informar: "Cost anual"+ Nom del treballador </t>
  </si>
  <si>
    <t>Inicials del treballador/a (nom i cognoms)</t>
  </si>
  <si>
    <t>"Codi participant" + "inicials del treballador"</t>
  </si>
  <si>
    <t>AMAGAR</t>
  </si>
  <si>
    <t>Codi operació SIFECAT</t>
  </si>
  <si>
    <r>
      <t xml:space="preserve">FÓRMULA - </t>
    </r>
    <r>
      <rPr>
        <b/>
        <sz val="10"/>
        <color theme="4" tint="-0.249977111117893"/>
        <rFont val="Verdana"/>
        <family val="2"/>
      </rPr>
      <t>AMAGAR</t>
    </r>
  </si>
  <si>
    <t>Omplir pel beneficiari</t>
  </si>
  <si>
    <r>
      <t xml:space="preserve">Import total de retencions en concepte d'IRPF practicades al treballador durant l'anualitat assenyalada a la columna "any de la despesa".
</t>
    </r>
    <r>
      <rPr>
        <b/>
        <u/>
        <sz val="10"/>
        <color rgb="FF0070C0"/>
        <rFont val="Verdana"/>
        <family val="2"/>
      </rPr>
      <t>NOTA</t>
    </r>
    <r>
      <rPr>
        <b/>
        <sz val="10"/>
        <color rgb="FF0070C0"/>
        <rFont val="Verdana"/>
        <family val="2"/>
      </rPr>
      <t>:</t>
    </r>
    <r>
      <rPr>
        <sz val="10"/>
        <color rgb="FF0070C0"/>
        <rFont val="Verdana"/>
        <family val="2"/>
      </rPr>
      <t xml:space="preserve"> Si la justificació s’ha efectuat abans de finalitzar l'any, s’ha d’indicar l'import de retencions per IRPF devengat fins al mes que es detalla a la columna  “mes de la despesa” (inclòs aquell mes).</t>
    </r>
  </si>
  <si>
    <t>Codi Motiu</t>
  </si>
  <si>
    <t>Despesa menor</t>
  </si>
  <si>
    <t>N</t>
  </si>
  <si>
    <t>P000001</t>
  </si>
  <si>
    <t>Tipologia de despesa</t>
  </si>
  <si>
    <t>Transacció</t>
  </si>
  <si>
    <t>09</t>
  </si>
  <si>
    <t>S</t>
  </si>
  <si>
    <t>Cost/Hora</t>
  </si>
  <si>
    <t>Hores treballades anuals</t>
  </si>
  <si>
    <t>Hores imputades al projecte</t>
  </si>
  <si>
    <t>Intensitat d'ajut per Resolució d'atorgament</t>
  </si>
  <si>
    <t>Percentatge de dedicació</t>
  </si>
  <si>
    <t>03</t>
  </si>
  <si>
    <t>Despesa imputada al projecte</t>
  </si>
  <si>
    <t>Formulat</t>
  </si>
  <si>
    <t>Entitat beneficiària:</t>
  </si>
  <si>
    <t>CIF beneficiari:</t>
  </si>
  <si>
    <t>Nom i cognoms del personal imputat al projecte</t>
  </si>
  <si>
    <t>Inicials del treballador/a (nom i cognoms). No poden coincidir les inicials de dos treballadors diferents</t>
  </si>
  <si>
    <t xml:space="preserve"> Data d'inici que hi consta al document d'adscripció al projecte</t>
  </si>
  <si>
    <r>
      <t xml:space="preserve">Data que hi consta a l'adscripció de projecte com a </t>
    </r>
    <r>
      <rPr>
        <u/>
        <sz val="10"/>
        <color theme="0" tint="-0.499984740745262"/>
        <rFont val="Verdana"/>
        <family val="2"/>
      </rPr>
      <t>fi de projecte,</t>
    </r>
    <r>
      <rPr>
        <sz val="10"/>
        <color theme="0" tint="-0.499984740745262"/>
        <rFont val="Verdana"/>
        <family val="2"/>
      </rPr>
      <t xml:space="preserve"> </t>
    </r>
    <r>
      <rPr>
        <u/>
        <sz val="10"/>
        <color theme="0" tint="-0.499984740745262"/>
        <rFont val="Verdana"/>
        <family val="2"/>
      </rPr>
      <t>o bé,</t>
    </r>
    <r>
      <rPr>
        <sz val="10"/>
        <color theme="0" tint="-0.499984740745262"/>
        <rFont val="Verdana"/>
        <family val="2"/>
      </rPr>
      <t xml:space="preserve"> la data de </t>
    </r>
    <r>
      <rPr>
        <u/>
        <sz val="10"/>
        <color theme="0" tint="-0.499984740745262"/>
        <rFont val="Verdana"/>
        <family val="2"/>
      </rPr>
      <t>baixa laboral</t>
    </r>
    <r>
      <rPr>
        <sz val="10"/>
        <color theme="0" tint="-0.499984740745262"/>
        <rFont val="Verdana"/>
        <family val="2"/>
      </rPr>
      <t xml:space="preserve"> definitiva del treballador</t>
    </r>
  </si>
  <si>
    <r>
      <t xml:space="preserve">Informar si és un home o una dona, de la forma següent: 
Home = </t>
    </r>
    <r>
      <rPr>
        <b/>
        <sz val="10"/>
        <color theme="0" tint="-0.499984740745262"/>
        <rFont val="Verdana"/>
        <family val="2"/>
      </rPr>
      <t xml:space="preserve">H
</t>
    </r>
    <r>
      <rPr>
        <sz val="10"/>
        <color theme="0" tint="-0.499984740745262"/>
        <rFont val="Verdana"/>
        <family val="2"/>
      </rPr>
      <t>Dona =</t>
    </r>
    <r>
      <rPr>
        <b/>
        <sz val="10"/>
        <color theme="0" tint="-0.499984740745262"/>
        <rFont val="Verdana"/>
        <family val="2"/>
      </rPr>
      <t xml:space="preserve"> D</t>
    </r>
    <r>
      <rPr>
        <sz val="10"/>
        <color theme="0" tint="-0.499984740745262"/>
        <rFont val="Verdana"/>
        <family val="2"/>
      </rPr>
      <t xml:space="preserve">
</t>
    </r>
  </si>
  <si>
    <t>Recerca</t>
  </si>
  <si>
    <t>Recerca ANE</t>
  </si>
  <si>
    <t>Desenvolupament</t>
  </si>
  <si>
    <t>Desenvolupament ANE</t>
  </si>
  <si>
    <t>Innovació</t>
  </si>
  <si>
    <t>Innovació ANE</t>
  </si>
  <si>
    <t>Assessorament en innovació</t>
  </si>
  <si>
    <t xml:space="preserve">Informar de l'any justificat (per ex. 2019) </t>
  </si>
  <si>
    <t>Informar del darrer dia del mes que hi consta en la casella "mes de la despesa"
Ex:  Si la casella "mes de la despesa" és 7 (juliol) i la casella "any de la despesa" és 2019, la data que s'ha d'indicar és 31/07/2019.</t>
  </si>
  <si>
    <t>Forma pagament</t>
  </si>
  <si>
    <t>Efectiu</t>
  </si>
  <si>
    <t>Transferència</t>
  </si>
  <si>
    <t>ICO</t>
  </si>
  <si>
    <t>FLA</t>
  </si>
  <si>
    <t>Altres</t>
  </si>
  <si>
    <t>01</t>
  </si>
  <si>
    <t>02</t>
  </si>
  <si>
    <t>04</t>
  </si>
  <si>
    <t>05</t>
  </si>
  <si>
    <r>
      <t>Forma de pagament</t>
    </r>
    <r>
      <rPr>
        <sz val="10"/>
        <color theme="1"/>
        <rFont val="Verdana"/>
        <family val="2"/>
      </rPr>
      <t xml:space="preserve"> </t>
    </r>
  </si>
  <si>
    <t>Seleccionar entre:
 - Efectiu
 - Transferència
 - ICO
 - FLA
 - Altres
Els pagaments en efectiu no es consideren subvencionables.</t>
  </si>
  <si>
    <t>Informar si el beneficiari ha rebut altres ajuts per a les mateixes despeses:
 - Sí = S
 - No = N</t>
  </si>
  <si>
    <t>Sí / No</t>
  </si>
  <si>
    <t>En cas de respondre afirmativament l'anterior pregunta, cal indicar l’import finançat amb altres fonts. 
En cas contrari, no informar res.</t>
  </si>
  <si>
    <r>
      <t xml:space="preserve">Salari total devengat durant l’anualitat assenyalada a la columna "any de la despesa".
Normalment coincidirà amb l'import del Model 190.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Si la justificació s’ha efectuat abans de finalitzar l'any, s’ha d’indicar el salari brut devengat fins al mes que es detalla a la columna “mes de la despesa” (inclòs aquell mes).</t>
    </r>
  </si>
  <si>
    <r>
      <t xml:space="preserve">Import total de Seguretat Social a càrrec del treballador devengat durant l'anualitat assenyalada a la columna "any de la despesa".
</t>
    </r>
    <r>
      <rPr>
        <b/>
        <u/>
        <sz val="10"/>
        <color rgb="FF0070C0"/>
        <rFont val="Verdana"/>
        <family val="2"/>
      </rPr>
      <t>NOTA</t>
    </r>
    <r>
      <rPr>
        <sz val="10"/>
        <color rgb="FF0070C0"/>
        <rFont val="Verdana"/>
        <family val="2"/>
      </rPr>
      <t>: Si la justificació s’ha efectuat abans de finalitzar l'any, s’ha d’indicar l'import de seguretat social a càrrec del treballador devengat  fins al mes que es detalla a la columna “mes de la despesa” (inclòs aquell mes).</t>
    </r>
  </si>
  <si>
    <t>S'autocalcula. És el resultat de restar al sou brut, la Seguretat a càrrec del treballador, les retencions per IRPF i altres deduccions. Aquest import ha de coincidir amb la suma dels imports líquids de les nòmines d'aquella anualitat o període justificat.</t>
  </si>
  <si>
    <r>
      <t xml:space="preserve">Import total de Seguretat Social a càrrec de l'empresa durant l'anualitat assenyalada a la columna "any de la despesa". 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Si la justificació s’ha efectuat abans de finalitzar l'any, s’ha d’indicar l'import de seguretat social a càrrec de l'empresa fins al mes que es detalla a la columna “mes de la despesa” (inclòs aquell mes).</t>
    </r>
  </si>
  <si>
    <r>
      <t xml:space="preserve">Import total de retencions practicades al treballador durant l'anualitat assenyalada a la columna "any de la despesa" per la resta de conceptes no estipulats anteriorment. 
</t>
    </r>
    <r>
      <rPr>
        <b/>
        <u/>
        <sz val="10"/>
        <color rgb="FF0070C0"/>
        <rFont val="Verdana"/>
        <family val="2"/>
      </rPr>
      <t>NOTA</t>
    </r>
    <r>
      <rPr>
        <sz val="10"/>
        <color rgb="FF0070C0"/>
        <rFont val="Verdana"/>
        <family val="2"/>
      </rPr>
      <t>: Si la justificació s’ha efectuat abans de finalitzar l'any, s’ha d’indicar l'import d'altres retencions devengat fins al mes que es detalla a la columna “mes de la despesa” (inclòs aquell mes).</t>
    </r>
  </si>
  <si>
    <t>NO AMAGAR</t>
  </si>
  <si>
    <t xml:space="preserve"> </t>
  </si>
  <si>
    <t>Bonificacions o Reduccions</t>
  </si>
  <si>
    <r>
      <t xml:space="preserve">Suma de les Bonificacions o Reduccions practicades durant l'anualitat assenyalada a la columna "any de la despesa".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Si la justificació s’ha efectuat abans de finalitzar l'any, s’ha d'informar de les Bonificacions o reduccions practicades fins al mes que es detalla a la columna “mes de la despesa” (inclòs aquell mes).</t>
    </r>
  </si>
  <si>
    <t>S'autocalcula:
Sou brut + Quota patronal -Bonificacions o Reduccions</t>
  </si>
  <si>
    <t>DADES ECONÒMIQUES TOTALS DEVENGADES PER L'ENTITAT BENEFICIÀRIA</t>
  </si>
  <si>
    <t>DADES ECONÒMIQUES SUBVENCIONABLES EMPRADES PEL CÀLCUL DEL COST/HORA JUSTIFICAT</t>
  </si>
  <si>
    <t>COST PRESENTAT</t>
  </si>
  <si>
    <t>Salari brut subvencionable</t>
  </si>
  <si>
    <t>Contingències comuns subvencionables</t>
  </si>
  <si>
    <t>Bonificacions o Reduccions sobre el cost subvencionable</t>
  </si>
  <si>
    <t>Percentatge de cotització a la Seguretat Social</t>
  </si>
  <si>
    <t>En cas de bonificacions fixes, aquest import serà igual que l'indicat a la columna "Bonificacions o Reduccions".
En cas que la bonificació sigui un percentatge sobre la cotització, cal multiplicar l'import indicat a la columna anterior ("Contingències comuns subvencionables") per 23,60% i després pel percentatge de bonificació.</t>
  </si>
  <si>
    <r>
      <t xml:space="preserve">Hores anuals treballades menys les hores de baixa i/o de vaga. Aquesta xifra ha de coincidir amb la informació assenyalada al "Document anual d'hores treballades", emès per RRHH.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No podrà superar les hores anuals establertes per conveni, contracte o pacte empresarial.</t>
    </r>
  </si>
  <si>
    <r>
      <t xml:space="preserve">És la suma de les hores dedicades al projecte indicades als informes mensuals del període justificatiu.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el sumatori d'hores dedicades dels informes mensuals ha de coincidir amb la suma de les hores imputades al projecte dels timesheets mensuals.</t>
    </r>
  </si>
  <si>
    <t>S'autocalcula. És el resultat de dividir la casella "hores imputades al projecte" entre la casella "hores treballades anuals".</t>
  </si>
  <si>
    <t>S'autocalcula. Veure el final de l'apartat 2.10.1 del Manual d'instruccions per a la justificació del projecte.</t>
  </si>
  <si>
    <t>S'autocalcula. És el resultat de multiplicar el cost/hora per les hores imputades al projecte</t>
  </si>
  <si>
    <r>
      <t xml:space="preserve">Nom i cognoms del personal imputat al projecte
</t>
    </r>
    <r>
      <rPr>
        <b/>
        <u/>
        <sz val="10"/>
        <color rgb="FFFF0000"/>
        <rFont val="Verdana"/>
        <family val="2"/>
      </rPr>
      <t>ULL!</t>
    </r>
    <r>
      <rPr>
        <sz val="10"/>
        <color rgb="FFFF0000"/>
        <rFont val="Verdana"/>
        <family val="2"/>
      </rPr>
      <t xml:space="preserve"> El nom indicat ha de coincidir amb l'informat al full "contractes personal".</t>
    </r>
  </si>
  <si>
    <t>S'AUTOCALCULA</t>
  </si>
  <si>
    <t>EMPLENAR PER L'EQUIP DE CONTROL PER EVITAR INCIDÈNCIES. NOMÉS DOS DECIMALS</t>
  </si>
  <si>
    <t>Cost justificat despesa de personal</t>
  </si>
  <si>
    <t>Cost justificat despeses indirectes</t>
  </si>
  <si>
    <t>S'autocalcula. És el resultat de multiplicar la despesa de personal justificada pel 15%.</t>
  </si>
  <si>
    <t>Total despesa justificada</t>
  </si>
  <si>
    <t>S'autocalcula. És la suma de la despesa de personal justificada i les despeses indirectes corresponents.</t>
  </si>
  <si>
    <t>AJUT</t>
  </si>
  <si>
    <t>Ajut justificat despesa de personal</t>
  </si>
  <si>
    <t>Ajut justificat despeses indirectes</t>
  </si>
  <si>
    <t>S'autocalcula. És la suma de l'ajut corresponent a la despesa de personal justificada i a les despeses indirectes.</t>
  </si>
  <si>
    <t>Observacions</t>
  </si>
  <si>
    <t>M000001</t>
  </si>
  <si>
    <t>M000002</t>
  </si>
  <si>
    <t>Sempre serà: Despesa menor</t>
  </si>
  <si>
    <t>Aportacions al fons de cartera</t>
  </si>
  <si>
    <t>Adquisició d'un bé terreny</t>
  </si>
  <si>
    <t>Adquisició d'un bé immoble</t>
  </si>
  <si>
    <t>Expropiacions</t>
  </si>
  <si>
    <t>Inversió en infraestructura</t>
  </si>
  <si>
    <t>Contractació serveis, assistència, consultoria, formació o altres</t>
  </si>
  <si>
    <t>Béns d'equipament (nova inversió i amortitzacions)</t>
  </si>
  <si>
    <t>Contractació de subministraments</t>
  </si>
  <si>
    <t>Despeses de personal</t>
  </si>
  <si>
    <t>Altres despeses</t>
  </si>
  <si>
    <t>Despeses indirectes</t>
  </si>
  <si>
    <t>06</t>
  </si>
  <si>
    <t>07</t>
  </si>
  <si>
    <t>08</t>
  </si>
  <si>
    <t>10</t>
  </si>
  <si>
    <t>11</t>
  </si>
  <si>
    <t>Col·laboracions externes</t>
  </si>
  <si>
    <t>Adquisicions d'equipaments</t>
  </si>
  <si>
    <t>Seleccionar entre: 
 - Col·laboracions externes
 - Adquisició d'equipaments
 - Altres despeses</t>
  </si>
  <si>
    <t>Informar del número de la factura imputada.</t>
  </si>
  <si>
    <t>Informar del nom del proveïdor de la factura imputada.</t>
  </si>
  <si>
    <t>Informar del CIF del proveïdor de la factura imputada.</t>
  </si>
  <si>
    <t>Indicar a quin concepte aprovat a la Resolució d'atorgament (o en resolucions modificatives posteriors) correspon la factura imputada.</t>
  </si>
  <si>
    <t>Concepte aprovat per Resolució</t>
  </si>
  <si>
    <t>Informar del detall de la factura en català.</t>
  </si>
  <si>
    <t>Informar del detall de la  factura en castellà</t>
  </si>
  <si>
    <r>
      <t xml:space="preserve">Informar de la data de la factura imputada.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Les dates de les factures han d’estar compreses dins del període establert a la Resolució d’atorgament de l’ajut o posteriors Resolucions modificatives.</t>
    </r>
  </si>
  <si>
    <r>
      <t xml:space="preserve">Informar de la data valor del pagament de la factura imputada.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Les dates valors dels pagament han d’estar compreses entre l’inici de l’execució del projecte i, com a màxim, dos mesos després de la data de finalització del projecte.
</t>
    </r>
    <r>
      <rPr>
        <b/>
        <u/>
        <sz val="10"/>
        <color rgb="FFFF0000"/>
        <rFont val="Verdana"/>
        <family val="2"/>
      </rPr>
      <t>ULL:</t>
    </r>
    <r>
      <rPr>
        <sz val="10"/>
        <color rgb="FFFF0000"/>
        <rFont val="Verdana"/>
        <family val="2"/>
      </rPr>
      <t xml:space="preserve"> La data valor és la data que demostra el càrrec en compte de la despesa.</t>
    </r>
  </si>
  <si>
    <t>Informar de l'import base total de la factura imputada.</t>
  </si>
  <si>
    <t>Informar de l'import d'IVA total de la factura imputada.</t>
  </si>
  <si>
    <t>L'IVA és un concepte no subvencionable.
Per tant, sempre serà zero.</t>
  </si>
  <si>
    <r>
      <t xml:space="preserve">Informar de l'import d'IRPF retingut a la factura imputada.
</t>
    </r>
    <r>
      <rPr>
        <b/>
        <u/>
        <sz val="10"/>
        <color rgb="FFFF0000"/>
        <rFont val="Verdana"/>
        <family val="2"/>
      </rPr>
      <t>ULL:</t>
    </r>
    <r>
      <rPr>
        <sz val="10"/>
        <color rgb="FFFF0000"/>
        <rFont val="Verdana"/>
        <family val="2"/>
      </rPr>
      <t xml:space="preserve"> Les factures que tinguin retenció d'IRPF s'han de desglossar en dues transaccions: una corresponent a l'import base i un altre a l'import d'IRPF. Veure exemple publicat a la pàgina web d'ACCIÓ.</t>
    </r>
  </si>
  <si>
    <r>
      <t xml:space="preserve">Informar del codi d’assentament comptable de la factura que figura al programa de comptabilitat. Aquest codi pot ser un número o un codi alfanumèric.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La comptabilitat de les transaccions del projecte ha de poder diferenciar-se de la resta de transaccions de l'entitat.</t>
    </r>
  </si>
  <si>
    <r>
      <t xml:space="preserve">Informar del codi d’assentament comptable de la nòmina del mes que s'indica a la columna "mes de la despesa". Aquest codi pot ser un número o un codi alfanumèric.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La comptabilitat de les transaccions del projecte ha de poder diferenciar-se de la resta de transaccions de l'entitat.</t>
    </r>
  </si>
  <si>
    <r>
      <t xml:space="preserve">És el sumatori dels percentatges de cotització a la Seguretat Social següents que figuren a la nòmina:
 % Contingències comuns
 % AT/EP
 % Atur
 % Formació Professional
 % Fons Garantia Salarial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En cas que en una mateixa anualitat es donin diferents percentatges de cotització, caldrà informar del percentatge més alt i afegir un comentari a observacions.</t>
    </r>
  </si>
  <si>
    <t>Tipologia de despesa SIFECAT</t>
  </si>
  <si>
    <t>Tipologia bases reguladores</t>
  </si>
  <si>
    <t>IVA</t>
  </si>
  <si>
    <t>Diversos tipus d’IVA</t>
  </si>
  <si>
    <t>Transacció sense IVA</t>
  </si>
  <si>
    <t>Seleccionar entre: 
 - Transacció sense IVA
 - 4%
 - 8%
 - 10%
 - 18%
 - 21%
 - Diversos tipus d'IVA</t>
  </si>
  <si>
    <t>Tipus IVA aplicat a la factura</t>
  </si>
  <si>
    <t>S'autocalcula. És el resultat d'aplicar la següent fórmula: l'import base + IVA - IRPF</t>
  </si>
  <si>
    <t>S'autocalcula. És la diferència entre la casella "despesa total" i la casella "despesa imputada al projecte".</t>
  </si>
  <si>
    <t>Motiu de la imputació parcial d'una factura</t>
  </si>
  <si>
    <t>Check</t>
  </si>
  <si>
    <r>
      <t xml:space="preserve">Indicar la part de l’import base de la factura que s’imputa a la justificació.
</t>
    </r>
    <r>
      <rPr>
        <b/>
        <u/>
        <sz val="10"/>
        <color rgb="FFFF0000"/>
        <rFont val="Verdana"/>
        <family val="2"/>
      </rPr>
      <t>ULL:</t>
    </r>
    <r>
      <rPr>
        <sz val="10"/>
        <color rgb="FFFF0000"/>
        <rFont val="Verdana"/>
        <family val="2"/>
      </rPr>
      <t xml:space="preserve"> Atès que les factures que tinguin retenció d'IRPF s'han de desglossar en dues transaccions, en aquesta casella s'ha d'indicar, d'una banda, l'import base menys l'IRPF, i d'altra banda, l'IRPF. La suma d'aquestes dues caselles haurà de sumar com a màxim l'import base de la factura. Veure exemple publicat a la pàgina web d'ACCIÓ.</t>
    </r>
  </si>
  <si>
    <t>Caldrà argumentar el motiu de l'import no subvencionable quan la casella anterior indiqui "FALS".
Si a la columna anterior s'indica "CERT", no s'ha d'informar res.</t>
  </si>
  <si>
    <t>Aquest check verifica si la factura ha estat imputada al 100% (CERT) o parcialment (FALS).</t>
  </si>
  <si>
    <t>Naturalesa</t>
  </si>
  <si>
    <t>Pagament fraccionat</t>
  </si>
  <si>
    <t>Dedicació parcial</t>
  </si>
  <si>
    <t>Baixa laboral</t>
  </si>
  <si>
    <t>Motiu imputació parcial</t>
  </si>
  <si>
    <t>Motiu imputació parcial PERSONAL</t>
  </si>
  <si>
    <t>Motiu imputació parcial MENORS</t>
  </si>
  <si>
    <t>Motiu de la imputació parcial del personal</t>
  </si>
  <si>
    <r>
      <t xml:space="preserve">Si la despesa imputada al projecte (casella "cost justificat despesa de personal") és inferior a la despesa total del treballador/a (casella "despesa total"), caldrà seleccionar un dels motius següents:
 - Naturalesa (p ex.: complements salarials no subvencionables)
 - Pagament fraccionat
 - Dedicació parcial
 - Baixa laboral
 - Altres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Si hi ha més d'un motiu, escollir-ne el més representatiu (p.ex.: dedicació parcial) i al camp d'observacions fer els comentaris pertinents.</t>
    </r>
  </si>
  <si>
    <r>
      <t xml:space="preserve">Salari indicat a la columna "sou brut" menys tots aquells complements salarials no subvencionables conforme allò establert a l'apartat 2.10.1 del Manual d'instruccions per a la justificació del projecte.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Si la justificació s’ha efectuat abans de finalitzar l'any, s’ha d’indicar el sou brut  menys els complements no subvencionables fins al mes que es detalla a la columna “mes de la despesa” (inclòs aquell mes).</t>
    </r>
  </si>
  <si>
    <t>IU70-xxxxx</t>
  </si>
  <si>
    <t>Es recomana afegir en aquest camp qualsevol informació que ajudi a entendre la necessitat i adequació de la despesa tècnicament, de forma coherent a la memòria tècnica de justificació.</t>
  </si>
  <si>
    <t>D</t>
  </si>
  <si>
    <t>Gènere</t>
  </si>
  <si>
    <t>H</t>
  </si>
  <si>
    <t>Informar del darrer mes (en número) inclòs en el càlcul del cost/hora d'aquella anualitat. 
Ex: Si el càlcul del cost/hora s'ha realitzat amb dades de tot l'any, cal indicar 12. Si el càlcul del cost/hora s'efectua amb dades fins el juliol d'aquell any, cal indicar 7.</t>
  </si>
  <si>
    <r>
      <t xml:space="preserve">Resultat de restar a la base de contingències comuns real de cada mes els complements salarials no subvencionables que cotitzen a la Seguretat Social.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Si la justificació no abasta tota l'anualitat, s’ha de calcular les contingències comuns fins al mes indicat a la columna "mes de la despesa" i restar-li els complements salarials no subvencionables que cotitzen a la SS.</t>
    </r>
    <r>
      <rPr>
        <sz val="10"/>
        <color theme="0" tint="-0.499984740745262"/>
        <rFont val="Verdana"/>
        <family val="2"/>
      </rPr>
      <t xml:space="preserve">
</t>
    </r>
    <r>
      <rPr>
        <b/>
        <u/>
        <sz val="10"/>
        <color rgb="FFFF0000"/>
        <rFont val="Verdana"/>
        <family val="2"/>
      </rPr>
      <t>ULL!</t>
    </r>
    <r>
      <rPr>
        <sz val="10"/>
        <color rgb="FFFF0000"/>
        <rFont val="Verdana"/>
        <family val="2"/>
      </rPr>
      <t xml:space="preserve"> S’ha de respectar la base de cotització mínima i màxima establerta per cada any a la web de la Seguretat Social. Veure el final de l'apartat 2.10.1 del Manual d'instruccions per a la justificació del projecte.</t>
    </r>
  </si>
  <si>
    <t>En cas d'haver complimentat la casella anterior, caldrà assimilar el motiu argumentat a una de les següents opcions:
 - Naturalesa (p ex.: part dels conceptes facturats no formen part del projecte) 
 - Pagament fraccionat
 - Altres</t>
  </si>
  <si>
    <t>Aquest check verifica que despesa imputada al projecte no superi la despesa total de la factura.</t>
  </si>
  <si>
    <t>Import finançant amb altres ajuts</t>
  </si>
  <si>
    <t>Líquid percebre</t>
  </si>
  <si>
    <t>Despeses menors</t>
  </si>
  <si>
    <t>Despesa justificada</t>
  </si>
  <si>
    <t>Total</t>
  </si>
  <si>
    <t xml:space="preserve">Justificació </t>
  </si>
  <si>
    <t>Parcial</t>
  </si>
  <si>
    <t>Final</t>
  </si>
  <si>
    <t>Justificació:</t>
  </si>
  <si>
    <t>Projecte de coordinació</t>
  </si>
  <si>
    <t>Seleccionar entre: 
 - Recerca
 - Recerca ANE
 - Desenvolupament
 - Desenvolupament ANE
 - Innovació
 - Innovació ANE
 - Assessorament en innovació
 - Projecte de coordinació (només per als COM16)</t>
  </si>
  <si>
    <t>Activitat</t>
  </si>
  <si>
    <t>Informar del número de DNI del treballador imputat (número i lletra, sense guions. Ex: 45065330K)</t>
  </si>
  <si>
    <r>
      <t xml:space="preserve">Informar del número de DNI del treballador imputat (número i lletra, sense guions. Ex: 45065330K).
</t>
    </r>
    <r>
      <rPr>
        <b/>
        <sz val="10"/>
        <color rgb="FFFF0000"/>
        <rFont val="Verdana"/>
        <family val="2"/>
      </rPr>
      <t xml:space="preserve">ULL! </t>
    </r>
    <r>
      <rPr>
        <sz val="10"/>
        <color rgb="FFFF0000"/>
        <rFont val="Verdana"/>
        <family val="2"/>
      </rPr>
      <t>El DNI indicat ha de coincidir amb l'informat al full "contractes personal".</t>
    </r>
  </si>
  <si>
    <r>
      <t xml:space="preserve">Inicials del treballador/a (nom i cognoms). No poden coincidir les inicials de dos treballadors diferents.
</t>
    </r>
    <r>
      <rPr>
        <b/>
        <sz val="10"/>
        <color rgb="FFFF0000"/>
        <rFont val="Verdana"/>
        <family val="2"/>
      </rPr>
      <t xml:space="preserve">ULL! </t>
    </r>
    <r>
      <rPr>
        <sz val="10"/>
        <color rgb="FFFF0000"/>
        <rFont val="Verdana"/>
        <family val="2"/>
      </rPr>
      <t>Les inicials indicades han de coincidir amb l'informat al full "contractes personal".</t>
    </r>
  </si>
  <si>
    <t>Indicar a quin número d'activitat està associada la factura imputada, conforme allò aprovat a la Resolució d'atorgament (o en resolucions modificatives posteriors).</t>
  </si>
  <si>
    <t>Nom treballador</t>
  </si>
  <si>
    <t>Antoni Vila Morell</t>
  </si>
  <si>
    <t>Complements subvencionables</t>
  </si>
  <si>
    <r>
      <t xml:space="preserve">Compl. </t>
    </r>
    <r>
      <rPr>
        <b/>
        <sz val="10"/>
        <color rgb="FFFF0000"/>
        <rFont val="Verdana"/>
        <family val="2"/>
      </rPr>
      <t>NO subvencionables</t>
    </r>
    <r>
      <rPr>
        <b/>
        <sz val="10"/>
        <rFont val="Verdana"/>
        <family val="2"/>
      </rPr>
      <t xml:space="preserve"> que cotitzen a la SS</t>
    </r>
  </si>
  <si>
    <r>
      <t xml:space="preserve">Compl. </t>
    </r>
    <r>
      <rPr>
        <b/>
        <sz val="10"/>
        <color rgb="FFFF0000"/>
        <rFont val="Verdana"/>
        <family val="2"/>
      </rPr>
      <t>NO subvencionables</t>
    </r>
    <r>
      <rPr>
        <b/>
        <sz val="10"/>
        <rFont val="Verdana"/>
        <family val="2"/>
      </rPr>
      <t xml:space="preserve"> que </t>
    </r>
    <r>
      <rPr>
        <b/>
        <sz val="10"/>
        <color rgb="FFFF0000"/>
        <rFont val="Verdana"/>
        <family val="2"/>
      </rPr>
      <t>NO cotitzen</t>
    </r>
    <r>
      <rPr>
        <b/>
        <sz val="10"/>
        <rFont val="Verdana"/>
        <family val="2"/>
      </rPr>
      <t xml:space="preserve"> a la SS</t>
    </r>
  </si>
  <si>
    <t>Deduccions</t>
  </si>
  <si>
    <t>Quota 
patronal</t>
  </si>
  <si>
    <t>Sou base</t>
  </si>
  <si>
    <t>Antiguitat</t>
  </si>
  <si>
    <t>Millora voluntària</t>
  </si>
  <si>
    <t>Plus conveni</t>
  </si>
  <si>
    <t>Prorrata paga extra</t>
  </si>
  <si>
    <t>Prima seguro médico</t>
  </si>
  <si>
    <t>Incentius</t>
  </si>
  <si>
    <t>Total devengat</t>
  </si>
  <si>
    <t>Retenció IRPF</t>
  </si>
  <si>
    <t>Seg. Soc. Treballador</t>
  </si>
  <si>
    <t>Import net (líquid)</t>
  </si>
  <si>
    <t>Contingèn. comuns SS (TC2)</t>
  </si>
  <si>
    <t>Conting. comuns subvencionables</t>
  </si>
  <si>
    <t>Bonificacions Seg. Soc.</t>
  </si>
  <si>
    <t>extra estiu</t>
  </si>
  <si>
    <t>extra nadal</t>
  </si>
  <si>
    <t>MODEL 190</t>
  </si>
  <si>
    <t>48286912N</t>
  </si>
  <si>
    <t>AVM</t>
  </si>
  <si>
    <t>Si el treballador imputa hores en diversos any, només s'ha d'informar un cop del contracte laboral.</t>
  </si>
  <si>
    <t>COMRDI16-1-0030</t>
  </si>
  <si>
    <t>MASTERPIECE SL</t>
  </si>
  <si>
    <t>B08482869</t>
  </si>
  <si>
    <t>Existeixen complements salarials no subvencionables: assegurança mèdica i incentius.</t>
  </si>
  <si>
    <t>Cas:</t>
  </si>
  <si>
    <t>1) S'imputarà el 100% de la factura</t>
  </si>
  <si>
    <t>2) S'imputarà la factura parcialment</t>
  </si>
  <si>
    <t>011-2017</t>
  </si>
  <si>
    <t>Julia Prats Regla</t>
  </si>
  <si>
    <t>63589751F</t>
  </si>
  <si>
    <t>Programació</t>
  </si>
  <si>
    <t>Programación</t>
  </si>
  <si>
    <t>Desenvolupament de la plataforma</t>
  </si>
  <si>
    <t>IRFP - Factura emesa per autònom</t>
  </si>
  <si>
    <t>IRFP - Factura emitida por autónomo</t>
  </si>
  <si>
    <t>DATA PAGAMENT IRPF (MODEL 111 2n TRIMESTRE)</t>
  </si>
  <si>
    <t>El sumatori de les dues transaccions coincideix amb l'import base de la factura</t>
  </si>
  <si>
    <t>El servei es destinava a dos projectes. Per això s'imputa el 50%</t>
  </si>
  <si>
    <t>El sumatori de les dues transaccions coincideix amb el 50% de l'import base de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</si>
</sst>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d/mm/yyyy;@"/>
    <numFmt numFmtId="166" formatCode="[$-403]mmmm&quot; de &quot;yyyy;@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0"/>
      <color theme="0" tint="-0.499984740745262"/>
      <name val="Verdana"/>
      <family val="2"/>
    </font>
    <font>
      <u/>
      <sz val="10"/>
      <color theme="0" tint="-0.499984740745262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b/>
      <sz val="10"/>
      <color theme="4" tint="-0.249977111117893"/>
      <name val="Verdana"/>
      <family val="2"/>
    </font>
    <font>
      <b/>
      <sz val="10"/>
      <name val="Verdana"/>
      <family val="2"/>
    </font>
    <font>
      <b/>
      <sz val="10"/>
      <color rgb="FF00B050"/>
      <name val="Verdana"/>
      <family val="2"/>
    </font>
    <font>
      <b/>
      <u/>
      <sz val="10"/>
      <color rgb="FF0070C0"/>
      <name val="Verdana"/>
      <family val="2"/>
    </font>
    <font>
      <sz val="10"/>
      <color rgb="FF0070C0"/>
      <name val="Verdana"/>
      <family val="2"/>
    </font>
    <font>
      <b/>
      <sz val="10"/>
      <color rgb="FF0070C0"/>
      <name val="Verdana"/>
      <family val="2"/>
    </font>
    <font>
      <b/>
      <sz val="10"/>
      <color theme="0" tint="-0.499984740745262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b/>
      <u/>
      <sz val="10"/>
      <color rgb="FFFF0000"/>
      <name val="Verdana"/>
      <family val="2"/>
    </font>
    <font>
      <sz val="11"/>
      <color theme="1"/>
      <name val="Calibri"/>
      <family val="2"/>
    </font>
    <font>
      <b/>
      <sz val="10"/>
      <color rgb="FFFF0000"/>
      <name val="Verdana"/>
      <family val="2"/>
    </font>
    <font>
      <b/>
      <sz val="10"/>
      <color theme="0"/>
      <name val="Verdana"/>
      <family val="2"/>
    </font>
    <font>
      <b/>
      <sz val="11"/>
      <name val="Verdana"/>
      <family val="2"/>
    </font>
    <font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2" tint="-9.9978637043366805E-2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0" borderId="0">
      <alignment shrinkToFit="1"/>
    </xf>
    <xf numFmtId="0" fontId="2" fillId="0" borderId="0"/>
  </cellStyleXfs>
  <cellXfs count="168">
    <xf numFmtId="0" fontId="0" fillId="0" borderId="0" xfId="0"/>
    <xf numFmtId="0" fontId="4" fillId="3" borderId="0" xfId="0" applyNumberFormat="1" applyFont="1" applyFill="1" applyAlignment="1">
      <alignment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Alignment="1">
      <alignment horizontal="center" vertical="center"/>
    </xf>
    <xf numFmtId="0" fontId="4" fillId="3" borderId="0" xfId="0" applyNumberFormat="1" applyFont="1" applyFill="1" applyAlignment="1">
      <alignment horizontal="left" wrapText="1"/>
    </xf>
    <xf numFmtId="0" fontId="4" fillId="3" borderId="0" xfId="0" applyNumberFormat="1" applyFont="1" applyFill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Alignment="1">
      <alignment vertical="center" wrapText="1"/>
    </xf>
    <xf numFmtId="0" fontId="5" fillId="7" borderId="3" xfId="0" applyNumberFormat="1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3" borderId="0" xfId="0" applyNumberFormat="1" applyFont="1" applyFill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 wrapText="1"/>
    </xf>
    <xf numFmtId="0" fontId="9" fillId="10" borderId="1" xfId="0" applyNumberFormat="1" applyFont="1" applyFill="1" applyBorder="1" applyAlignment="1">
      <alignment horizontal="center" vertical="center" wrapText="1"/>
    </xf>
    <xf numFmtId="0" fontId="9" fillId="3" borderId="0" xfId="0" applyNumberFormat="1" applyFont="1" applyFill="1" applyAlignment="1">
      <alignment horizontal="center" vertical="center"/>
    </xf>
    <xf numFmtId="0" fontId="4" fillId="3" borderId="0" xfId="0" applyNumberFormat="1" applyFont="1" applyFill="1" applyAlignment="1">
      <alignment horizontal="center" wrapText="1"/>
    </xf>
    <xf numFmtId="0" fontId="10" fillId="3" borderId="0" xfId="0" applyNumberFormat="1" applyFont="1" applyFill="1" applyAlignment="1">
      <alignment horizontal="center"/>
    </xf>
    <xf numFmtId="0" fontId="9" fillId="10" borderId="2" xfId="0" applyNumberFormat="1" applyFont="1" applyFill="1" applyBorder="1" applyAlignment="1">
      <alignment horizontal="center" vertical="center" wrapText="1"/>
    </xf>
    <xf numFmtId="0" fontId="9" fillId="3" borderId="0" xfId="0" applyNumberFormat="1" applyFont="1" applyFill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vertical="center"/>
    </xf>
    <xf numFmtId="0" fontId="4" fillId="3" borderId="0" xfId="0" applyNumberFormat="1" applyFont="1" applyFill="1" applyAlignment="1"/>
    <xf numFmtId="0" fontId="4" fillId="3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4" fillId="3" borderId="0" xfId="0" applyNumberFormat="1" applyFont="1" applyFill="1" applyAlignment="1">
      <alignment horizontal="left" vertical="center"/>
    </xf>
    <xf numFmtId="0" fontId="5" fillId="3" borderId="2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4" fillId="3" borderId="7" xfId="0" applyNumberFormat="1" applyFont="1" applyFill="1" applyBorder="1" applyAlignment="1">
      <alignment vertical="center"/>
    </xf>
    <xf numFmtId="0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3" borderId="0" xfId="0" applyNumberFormat="1" applyFont="1" applyFill="1" applyAlignment="1">
      <alignment vertical="center"/>
    </xf>
    <xf numFmtId="0" fontId="4" fillId="3" borderId="0" xfId="0" applyNumberFormat="1" applyFont="1" applyFill="1" applyAlignment="1">
      <alignment horizontal="left" vertical="center" wrapText="1"/>
    </xf>
    <xf numFmtId="0" fontId="4" fillId="4" borderId="2" xfId="0" applyNumberFormat="1" applyFont="1" applyFill="1" applyBorder="1" applyAlignment="1">
      <alignment vertical="center" wrapText="1"/>
    </xf>
    <xf numFmtId="0" fontId="4" fillId="11" borderId="2" xfId="0" applyNumberFormat="1" applyFont="1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vertical="center" wrapText="1"/>
    </xf>
    <xf numFmtId="0" fontId="9" fillId="3" borderId="0" xfId="0" applyNumberFormat="1" applyFont="1" applyFill="1" applyAlignment="1">
      <alignment vertical="center" wrapText="1"/>
    </xf>
    <xf numFmtId="0" fontId="9" fillId="4" borderId="7" xfId="0" applyNumberFormat="1" applyFont="1" applyFill="1" applyBorder="1" applyAlignment="1" applyProtection="1">
      <alignment horizontal="center" vertical="center" wrapText="1"/>
      <protection locked="0"/>
    </xf>
    <xf numFmtId="165" fontId="9" fillId="3" borderId="0" xfId="0" applyNumberFormat="1" applyFont="1" applyFill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Alignment="1">
      <alignment horizontal="center" vertical="center" wrapText="1"/>
    </xf>
    <xf numFmtId="0" fontId="9" fillId="5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quotePrefix="1"/>
    <xf numFmtId="0" fontId="8" fillId="2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4" fillId="3" borderId="0" xfId="0" applyNumberFormat="1" applyFont="1" applyFill="1" applyBorder="1" applyAlignment="1">
      <alignment wrapText="1"/>
    </xf>
    <xf numFmtId="0" fontId="4" fillId="3" borderId="0" xfId="0" applyNumberFormat="1" applyFont="1" applyFill="1" applyBorder="1" applyAlignment="1">
      <alignment horizontal="left" wrapText="1"/>
    </xf>
    <xf numFmtId="0" fontId="10" fillId="3" borderId="0" xfId="0" applyNumberFormat="1" applyFont="1" applyFill="1" applyBorder="1" applyAlignment="1">
      <alignment horizontal="center"/>
    </xf>
    <xf numFmtId="0" fontId="4" fillId="3" borderId="0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12" fillId="3" borderId="0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left" vertical="center"/>
    </xf>
    <xf numFmtId="0" fontId="5" fillId="3" borderId="11" xfId="0" applyNumberFormat="1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left" vertical="center" wrapText="1"/>
    </xf>
    <xf numFmtId="0" fontId="5" fillId="0" borderId="12" xfId="0" applyNumberFormat="1" applyFont="1" applyFill="1" applyBorder="1" applyAlignment="1">
      <alignment horizontal="left" vertical="center" wrapText="1"/>
    </xf>
    <xf numFmtId="0" fontId="5" fillId="0" borderId="12" xfId="0" applyNumberFormat="1" applyFont="1" applyFill="1" applyBorder="1" applyAlignment="1">
      <alignment horizontal="left" vertical="center" wrapText="1" shrinkToFit="1"/>
    </xf>
    <xf numFmtId="0" fontId="4" fillId="6" borderId="2" xfId="0" applyNumberFormat="1" applyFont="1" applyFill="1" applyBorder="1" applyAlignment="1">
      <alignment horizontal="left" vertical="center"/>
    </xf>
    <xf numFmtId="0" fontId="10" fillId="3" borderId="0" xfId="0" applyNumberFormat="1" applyFont="1" applyFill="1" applyBorder="1" applyAlignment="1">
      <alignment horizontal="center" wrapText="1"/>
    </xf>
    <xf numFmtId="0" fontId="4" fillId="6" borderId="2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15" fillId="3" borderId="0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4" fillId="3" borderId="7" xfId="0" applyNumberFormat="1" applyFont="1" applyFill="1" applyBorder="1" applyAlignment="1" applyProtection="1">
      <alignment horizontal="left" vertical="center"/>
    </xf>
    <xf numFmtId="0" fontId="20" fillId="0" borderId="0" xfId="0" applyFont="1" applyAlignment="1">
      <alignment vertical="center"/>
    </xf>
    <xf numFmtId="0" fontId="3" fillId="0" borderId="0" xfId="2">
      <alignment shrinkToFit="1"/>
    </xf>
    <xf numFmtId="165" fontId="3" fillId="0" borderId="0" xfId="2" applyNumberFormat="1">
      <alignment shrinkToFit="1"/>
    </xf>
    <xf numFmtId="0" fontId="22" fillId="16" borderId="8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0" fontId="3" fillId="0" borderId="0" xfId="2" applyAlignment="1">
      <alignment vertical="center"/>
    </xf>
    <xf numFmtId="10" fontId="9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3" fillId="0" borderId="0" xfId="2" applyFill="1" applyAlignment="1">
      <alignment vertical="center"/>
    </xf>
    <xf numFmtId="14" fontId="23" fillId="0" borderId="0" xfId="2" applyNumberFormat="1" applyFont="1" applyFill="1" applyAlignment="1">
      <alignment horizontal="left" vertical="center"/>
    </xf>
    <xf numFmtId="0" fontId="11" fillId="17" borderId="2" xfId="2" applyFont="1" applyFill="1" applyBorder="1" applyAlignment="1">
      <alignment horizontal="center" vertical="center" wrapText="1"/>
    </xf>
    <xf numFmtId="0" fontId="11" fillId="17" borderId="15" xfId="2" applyFont="1" applyFill="1" applyBorder="1" applyAlignment="1">
      <alignment horizontal="center" vertical="center" wrapText="1"/>
    </xf>
    <xf numFmtId="0" fontId="11" fillId="17" borderId="16" xfId="2" applyFont="1" applyFill="1" applyBorder="1" applyAlignment="1">
      <alignment horizontal="center" vertical="center" wrapText="1"/>
    </xf>
    <xf numFmtId="0" fontId="22" fillId="16" borderId="10" xfId="2" applyFont="1" applyFill="1" applyBorder="1" applyAlignment="1">
      <alignment horizontal="center" vertical="center" wrapText="1"/>
    </xf>
    <xf numFmtId="10" fontId="9" fillId="0" borderId="16" xfId="2" applyNumberFormat="1" applyFont="1" applyFill="1" applyBorder="1" applyAlignment="1">
      <alignment horizontal="center" vertical="center"/>
    </xf>
    <xf numFmtId="0" fontId="9" fillId="17" borderId="11" xfId="2" applyFont="1" applyFill="1" applyBorder="1" applyAlignment="1">
      <alignment horizontal="center" vertical="center"/>
    </xf>
    <xf numFmtId="0" fontId="9" fillId="17" borderId="11" xfId="2" applyFont="1" applyFill="1" applyBorder="1" applyAlignment="1">
      <alignment horizontal="center" vertical="center" wrapText="1"/>
    </xf>
    <xf numFmtId="0" fontId="9" fillId="17" borderId="2" xfId="2" applyFont="1" applyFill="1" applyBorder="1" applyAlignment="1">
      <alignment horizontal="center" vertical="center" wrapText="1"/>
    </xf>
    <xf numFmtId="0" fontId="11" fillId="17" borderId="11" xfId="2" applyFont="1" applyFill="1" applyBorder="1" applyAlignment="1">
      <alignment horizontal="center" vertical="center" wrapText="1"/>
    </xf>
    <xf numFmtId="0" fontId="11" fillId="17" borderId="17" xfId="2" applyFont="1" applyFill="1" applyBorder="1" applyAlignment="1">
      <alignment horizontal="center" vertical="center" wrapText="1"/>
    </xf>
    <xf numFmtId="0" fontId="11" fillId="18" borderId="18" xfId="2" applyFont="1" applyFill="1" applyBorder="1" applyAlignment="1">
      <alignment horizontal="center" vertical="center" wrapText="1"/>
    </xf>
    <xf numFmtId="0" fontId="11" fillId="17" borderId="9" xfId="2" applyFont="1" applyFill="1" applyBorder="1" applyAlignment="1">
      <alignment horizontal="center" vertical="center" wrapText="1"/>
    </xf>
    <xf numFmtId="0" fontId="11" fillId="17" borderId="10" xfId="2" applyFont="1" applyFill="1" applyBorder="1" applyAlignment="1">
      <alignment horizontal="center" vertical="center" wrapText="1"/>
    </xf>
    <xf numFmtId="166" fontId="8" fillId="17" borderId="8" xfId="2" applyNumberFormat="1" applyFont="1" applyFill="1" applyBorder="1" applyAlignment="1">
      <alignment horizontal="center" vertical="center"/>
    </xf>
    <xf numFmtId="4" fontId="9" fillId="0" borderId="19" xfId="2" applyNumberFormat="1" applyFont="1" applyFill="1" applyBorder="1" applyAlignment="1">
      <alignment horizontal="center" vertical="center"/>
    </xf>
    <xf numFmtId="4" fontId="9" fillId="0" borderId="20" xfId="2" applyNumberFormat="1" applyFont="1" applyFill="1" applyBorder="1" applyAlignment="1">
      <alignment horizontal="center" vertical="center"/>
    </xf>
    <xf numFmtId="4" fontId="9" fillId="0" borderId="21" xfId="2" applyNumberFormat="1" applyFont="1" applyFill="1" applyBorder="1" applyAlignment="1">
      <alignment horizontal="center" vertical="center"/>
    </xf>
    <xf numFmtId="4" fontId="9" fillId="2" borderId="22" xfId="2" applyNumberFormat="1" applyFont="1" applyFill="1" applyBorder="1" applyAlignment="1">
      <alignment horizontal="center" vertical="center"/>
    </xf>
    <xf numFmtId="4" fontId="9" fillId="2" borderId="23" xfId="2" applyNumberFormat="1" applyFont="1" applyFill="1" applyBorder="1" applyAlignment="1">
      <alignment horizontal="center" vertical="center"/>
    </xf>
    <xf numFmtId="4" fontId="9" fillId="18" borderId="24" xfId="2" applyNumberFormat="1" applyFont="1" applyFill="1" applyBorder="1" applyAlignment="1">
      <alignment horizontal="center" vertical="center"/>
    </xf>
    <xf numFmtId="4" fontId="9" fillId="0" borderId="23" xfId="2" applyNumberFormat="1" applyFont="1" applyFill="1" applyBorder="1" applyAlignment="1">
      <alignment horizontal="center" vertical="center"/>
    </xf>
    <xf numFmtId="4" fontId="11" fillId="0" borderId="23" xfId="2" applyNumberFormat="1" applyFont="1" applyFill="1" applyBorder="1" applyAlignment="1">
      <alignment horizontal="center" vertical="center"/>
    </xf>
    <xf numFmtId="4" fontId="9" fillId="18" borderId="25" xfId="2" applyNumberFormat="1" applyFont="1" applyFill="1" applyBorder="1" applyAlignment="1">
      <alignment horizontal="center" vertical="center"/>
    </xf>
    <xf numFmtId="4" fontId="11" fillId="17" borderId="2" xfId="2" applyNumberFormat="1" applyFont="1" applyFill="1" applyBorder="1" applyAlignment="1">
      <alignment horizontal="center" vertical="center"/>
    </xf>
    <xf numFmtId="4" fontId="21" fillId="17" borderId="2" xfId="2" applyNumberFormat="1" applyFont="1" applyFill="1" applyBorder="1" applyAlignment="1">
      <alignment horizontal="center" vertical="center"/>
    </xf>
    <xf numFmtId="4" fontId="11" fillId="17" borderId="9" xfId="2" applyNumberFormat="1" applyFont="1" applyFill="1" applyBorder="1" applyAlignment="1">
      <alignment horizontal="center" vertical="center"/>
    </xf>
    <xf numFmtId="4" fontId="11" fillId="18" borderId="26" xfId="2" applyNumberFormat="1" applyFont="1" applyFill="1" applyBorder="1" applyAlignment="1">
      <alignment horizontal="center" vertical="center"/>
    </xf>
    <xf numFmtId="4" fontId="11" fillId="18" borderId="27" xfId="2" applyNumberFormat="1" applyFont="1" applyFill="1" applyBorder="1" applyAlignment="1">
      <alignment horizontal="center" vertical="center"/>
    </xf>
    <xf numFmtId="4" fontId="11" fillId="17" borderId="10" xfId="2" applyNumberFormat="1" applyFont="1" applyFill="1" applyBorder="1" applyAlignment="1">
      <alignment horizontal="center" vertical="center"/>
    </xf>
    <xf numFmtId="4" fontId="11" fillId="15" borderId="11" xfId="2" applyNumberFormat="1" applyFont="1" applyFill="1" applyBorder="1" applyAlignment="1">
      <alignment horizontal="center" vertical="center"/>
    </xf>
    <xf numFmtId="165" fontId="23" fillId="0" borderId="0" xfId="2" applyNumberFormat="1" applyFont="1" applyFill="1" applyAlignment="1">
      <alignment horizontal="left" vertical="center"/>
    </xf>
    <xf numFmtId="4" fontId="3" fillId="0" borderId="0" xfId="2" applyNumberFormat="1">
      <alignment shrinkToFit="1"/>
    </xf>
    <xf numFmtId="164" fontId="3" fillId="0" borderId="0" xfId="2" applyNumberFormat="1">
      <alignment shrinkToFit="1"/>
    </xf>
    <xf numFmtId="0" fontId="9" fillId="8" borderId="28" xfId="0" applyNumberFormat="1" applyFont="1" applyFill="1" applyBorder="1" applyAlignment="1">
      <alignment horizontal="left" vertical="center" wrapText="1"/>
    </xf>
    <xf numFmtId="0" fontId="9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9" fillId="12" borderId="28" xfId="0" applyNumberFormat="1" applyFont="1" applyFill="1" applyBorder="1" applyAlignment="1" applyProtection="1">
      <alignment horizontal="center" vertical="center" wrapText="1"/>
      <protection locked="0"/>
    </xf>
    <xf numFmtId="0" fontId="9" fillId="9" borderId="28" xfId="0" applyNumberFormat="1" applyFont="1" applyFill="1" applyBorder="1" applyAlignment="1">
      <alignment horizontal="center" vertical="center" wrapText="1"/>
    </xf>
    <xf numFmtId="0" fontId="9" fillId="10" borderId="29" xfId="0" applyNumberFormat="1" applyFont="1" applyFill="1" applyBorder="1" applyAlignment="1">
      <alignment horizontal="center" vertical="center" wrapText="1"/>
    </xf>
    <xf numFmtId="165" fontId="9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0" xfId="0" applyNumberFormat="1" applyFont="1" applyFill="1" applyAlignment="1">
      <alignment horizontal="left" vertical="center"/>
    </xf>
    <xf numFmtId="0" fontId="4" fillId="4" borderId="29" xfId="0" applyNumberFormat="1" applyFont="1" applyFill="1" applyBorder="1" applyAlignment="1" applyProtection="1">
      <alignment horizontal="left" vertical="center"/>
      <protection locked="0"/>
    </xf>
    <xf numFmtId="0" fontId="4" fillId="4" borderId="29" xfId="0" applyNumberFormat="1" applyFont="1" applyFill="1" applyBorder="1" applyAlignment="1">
      <alignment vertical="center" wrapText="1"/>
    </xf>
    <xf numFmtId="14" fontId="9" fillId="4" borderId="29" xfId="0" applyNumberFormat="1" applyFont="1" applyFill="1" applyBorder="1" applyAlignment="1" applyProtection="1">
      <alignment horizontal="center" vertical="center" wrapText="1"/>
      <protection locked="0"/>
    </xf>
    <xf numFmtId="164" fontId="9" fillId="4" borderId="29" xfId="0" applyNumberFormat="1" applyFont="1" applyFill="1" applyBorder="1" applyAlignment="1" applyProtection="1">
      <alignment horizontal="center" vertical="center" wrapText="1"/>
      <protection locked="0"/>
    </xf>
    <xf numFmtId="164" fontId="9" fillId="4" borderId="29" xfId="0" applyNumberFormat="1" applyFont="1" applyFill="1" applyBorder="1" applyAlignment="1" applyProtection="1">
      <alignment horizontal="center" vertical="center"/>
      <protection locked="0"/>
    </xf>
    <xf numFmtId="164" fontId="9" fillId="10" borderId="29" xfId="0" applyNumberFormat="1" applyFont="1" applyFill="1" applyBorder="1" applyAlignment="1">
      <alignment horizontal="center" vertical="center"/>
    </xf>
    <xf numFmtId="10" fontId="9" fillId="4" borderId="29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29" xfId="0" applyNumberFormat="1" applyFont="1" applyFill="1" applyBorder="1" applyAlignment="1" applyProtection="1">
      <alignment horizontal="center" vertical="center" wrapText="1"/>
      <protection locked="0"/>
    </xf>
    <xf numFmtId="10" fontId="9" fillId="9" borderId="29" xfId="0" applyNumberFormat="1" applyFont="1" applyFill="1" applyBorder="1" applyAlignment="1">
      <alignment horizontal="center" vertical="center"/>
    </xf>
    <xf numFmtId="4" fontId="9" fillId="9" borderId="29" xfId="0" applyNumberFormat="1" applyFont="1" applyFill="1" applyBorder="1" applyAlignment="1">
      <alignment horizontal="center" vertical="center"/>
    </xf>
    <xf numFmtId="164" fontId="9" fillId="9" borderId="29" xfId="0" applyNumberFormat="1" applyFont="1" applyFill="1" applyBorder="1" applyAlignment="1">
      <alignment horizontal="center" vertical="center"/>
    </xf>
    <xf numFmtId="0" fontId="9" fillId="12" borderId="29" xfId="0" applyNumberFormat="1" applyFont="1" applyFill="1" applyBorder="1" applyAlignment="1" applyProtection="1">
      <alignment horizontal="center" vertical="center"/>
      <protection locked="0"/>
    </xf>
    <xf numFmtId="10" fontId="9" fillId="5" borderId="29" xfId="0" applyNumberFormat="1" applyFont="1" applyFill="1" applyBorder="1" applyAlignment="1" applyProtection="1">
      <alignment horizontal="center" vertical="center" wrapText="1"/>
      <protection locked="0"/>
    </xf>
    <xf numFmtId="164" fontId="9" fillId="9" borderId="2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9" fillId="4" borderId="30" xfId="0" applyNumberFormat="1" applyFont="1" applyFill="1" applyBorder="1" applyAlignment="1" applyProtection="1">
      <alignment horizontal="center" vertical="center"/>
      <protection locked="0"/>
    </xf>
    <xf numFmtId="165" fontId="9" fillId="4" borderId="29" xfId="0" applyNumberFormat="1" applyFont="1" applyFill="1" applyBorder="1" applyAlignment="1" applyProtection="1">
      <alignment horizontal="center" vertical="center"/>
      <protection locked="0"/>
    </xf>
    <xf numFmtId="0" fontId="9" fillId="4" borderId="29" xfId="0" applyNumberFormat="1" applyFont="1" applyFill="1" applyBorder="1" applyAlignment="1" applyProtection="1">
      <alignment horizontal="center" vertical="center"/>
      <protection locked="0"/>
    </xf>
    <xf numFmtId="164" fontId="9" fillId="10" borderId="29" xfId="0" applyNumberFormat="1" applyFont="1" applyFill="1" applyBorder="1" applyAlignment="1">
      <alignment horizontal="center" vertical="center" wrapText="1"/>
    </xf>
    <xf numFmtId="9" fontId="9" fillId="4" borderId="29" xfId="1" applyNumberFormat="1" applyFont="1" applyFill="1" applyBorder="1" applyAlignment="1">
      <alignment horizontal="center" vertical="center" wrapText="1"/>
    </xf>
    <xf numFmtId="164" fontId="9" fillId="4" borderId="29" xfId="0" applyNumberFormat="1" applyFont="1" applyFill="1" applyBorder="1" applyAlignment="1">
      <alignment horizontal="center" vertical="center" wrapText="1"/>
    </xf>
    <xf numFmtId="164" fontId="8" fillId="3" borderId="0" xfId="0" applyNumberFormat="1" applyFont="1" applyFill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49" fontId="23" fillId="0" borderId="13" xfId="2" applyNumberFormat="1" applyFont="1" applyFill="1" applyBorder="1" applyAlignment="1">
      <alignment horizontal="center" vertical="center" wrapText="1"/>
    </xf>
    <xf numFmtId="0" fontId="23" fillId="0" borderId="14" xfId="2" applyFont="1" applyFill="1" applyBorder="1" applyAlignment="1">
      <alignment horizontal="center" vertical="center" wrapText="1"/>
    </xf>
    <xf numFmtId="0" fontId="11" fillId="17" borderId="8" xfId="2" applyFont="1" applyFill="1" applyBorder="1" applyAlignment="1">
      <alignment horizontal="center" vertical="center"/>
    </xf>
    <xf numFmtId="0" fontId="11" fillId="17" borderId="9" xfId="2" applyFont="1" applyFill="1" applyBorder="1" applyAlignment="1">
      <alignment horizontal="center" vertical="center"/>
    </xf>
    <xf numFmtId="0" fontId="11" fillId="17" borderId="10" xfId="2" applyFont="1" applyFill="1" applyBorder="1" applyAlignment="1">
      <alignment horizontal="center" vertical="center"/>
    </xf>
    <xf numFmtId="0" fontId="11" fillId="17" borderId="8" xfId="2" applyFont="1" applyFill="1" applyBorder="1" applyAlignment="1">
      <alignment horizontal="center" vertical="center" wrapText="1"/>
    </xf>
    <xf numFmtId="0" fontId="11" fillId="17" borderId="10" xfId="2" applyFont="1" applyFill="1" applyBorder="1" applyAlignment="1">
      <alignment horizontal="center" vertical="center" wrapText="1"/>
    </xf>
    <xf numFmtId="0" fontId="11" fillId="17" borderId="9" xfId="2" applyFont="1" applyFill="1" applyBorder="1" applyAlignment="1">
      <alignment horizontal="center" vertical="center" wrapText="1"/>
    </xf>
    <xf numFmtId="0" fontId="17" fillId="13" borderId="8" xfId="0" applyNumberFormat="1" applyFont="1" applyFill="1" applyBorder="1" applyAlignment="1">
      <alignment horizontal="center" vertical="center"/>
    </xf>
    <xf numFmtId="0" fontId="17" fillId="13" borderId="9" xfId="0" applyNumberFormat="1" applyFont="1" applyFill="1" applyBorder="1" applyAlignment="1">
      <alignment horizontal="center" vertical="center"/>
    </xf>
    <xf numFmtId="0" fontId="17" fillId="13" borderId="10" xfId="0" applyNumberFormat="1" applyFont="1" applyFill="1" applyBorder="1" applyAlignment="1">
      <alignment horizontal="center" vertical="center"/>
    </xf>
    <xf numFmtId="0" fontId="18" fillId="15" borderId="8" xfId="0" applyNumberFormat="1" applyFont="1" applyFill="1" applyBorder="1" applyAlignment="1">
      <alignment horizontal="center" vertical="center"/>
    </xf>
    <xf numFmtId="0" fontId="18" fillId="15" borderId="9" xfId="0" applyNumberFormat="1" applyFont="1" applyFill="1" applyBorder="1" applyAlignment="1">
      <alignment horizontal="center" vertical="center"/>
    </xf>
    <xf numFmtId="0" fontId="18" fillId="15" borderId="10" xfId="0" applyNumberFormat="1" applyFont="1" applyFill="1" applyBorder="1" applyAlignment="1">
      <alignment horizontal="center" vertical="center"/>
    </xf>
    <xf numFmtId="0" fontId="18" fillId="14" borderId="8" xfId="0" applyNumberFormat="1" applyFont="1" applyFill="1" applyBorder="1" applyAlignment="1">
      <alignment horizontal="center" vertical="center"/>
    </xf>
    <xf numFmtId="0" fontId="18" fillId="14" borderId="9" xfId="0" applyNumberFormat="1" applyFont="1" applyFill="1" applyBorder="1" applyAlignment="1">
      <alignment horizontal="center" vertical="center"/>
    </xf>
    <xf numFmtId="0" fontId="18" fillId="14" borderId="10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4" xfId="2" xr:uid="{00000000-0005-0000-0000-000001000000}"/>
    <cellStyle name="Normal 6" xfId="3" xr:uid="{00000000-0005-0000-0000-000002000000}"/>
    <cellStyle name="Percentatge" xfId="1" builtinId="5"/>
  </cellStyles>
  <dxfs count="0"/>
  <tableStyles count="0" defaultTableStyle="TableStyleMedium2" defaultPivotStyle="PivotStyleLight16"/>
  <colors>
    <mruColors>
      <color rgb="FF43FF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495300</xdr:colOff>
      <xdr:row>37</xdr:row>
      <xdr:rowOff>104775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3B4900AB-AA82-463F-A6AF-58709FA7A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72100" cy="715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adin\AppData\Local\Temp\Exemple_detall_despeses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6-versions%20obsoletes/Excel_despeses_exe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òmines"/>
      <sheetName val="Contractes personal "/>
      <sheetName val="Transacció personal+indirectes"/>
      <sheetName val="Opcions"/>
      <sheetName val="Factura amb IRPF"/>
      <sheetName val="Transacció despesa menor_cas 1"/>
      <sheetName val="Transacció despesa menor_cas 2"/>
      <sheetName val="Res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òmines"/>
      <sheetName val="Contractes personal "/>
      <sheetName val="Contractes de personal"/>
      <sheetName val="Transacció personal+indirectes"/>
      <sheetName val="Opcions"/>
      <sheetName val="despeses de personal"/>
      <sheetName val="Factura amb IRPF"/>
      <sheetName val="Transacció despesa menor_cas 1"/>
      <sheetName val="Transacció despesa menor_cas 2"/>
      <sheetName val="despeses menors"/>
      <sheetName val="imp parcials_menors"/>
      <sheetName val="imp parcials_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ta Padín" id="{BD21896D-1149-4094-86D8-F2C2A5298EC4}" userId="S-1-5-21-1244172421-1766012540-2891411107-6526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3AE8-2466-4A4B-A630-F9958291729D}">
  <dimension ref="A3:Z33"/>
  <sheetViews>
    <sheetView zoomScale="90" zoomScaleNormal="90" workbookViewId="0">
      <selection activeCell="E32" sqref="E32"/>
    </sheetView>
  </sheetViews>
  <sheetFormatPr defaultColWidth="9.140625" defaultRowHeight="12.75" x14ac:dyDescent="0.2"/>
  <cols>
    <col min="1" max="1" width="21.28515625" style="77" customWidth="1"/>
    <col min="2" max="6" width="13.85546875" style="77" customWidth="1"/>
    <col min="7" max="10" width="15" style="77" customWidth="1"/>
    <col min="11" max="15" width="15.140625" style="77" customWidth="1"/>
    <col min="16" max="16" width="17.5703125" style="77" customWidth="1"/>
    <col min="17" max="17" width="21.7109375" style="77" bestFit="1" customWidth="1"/>
    <col min="18" max="18" width="20" style="77" customWidth="1"/>
    <col min="19" max="19" width="15.140625" style="77" customWidth="1"/>
    <col min="20" max="21" width="9.5703125" style="77" bestFit="1" customWidth="1"/>
    <col min="22" max="22" width="20.42578125" style="77" bestFit="1" customWidth="1"/>
    <col min="23" max="16384" width="9.140625" style="77"/>
  </cols>
  <sheetData>
    <row r="3" spans="1:26" x14ac:dyDescent="0.2">
      <c r="S3" s="78"/>
    </row>
    <row r="4" spans="1:26" x14ac:dyDescent="0.2">
      <c r="S4" s="78"/>
    </row>
    <row r="5" spans="1:26" x14ac:dyDescent="0.2">
      <c r="S5" s="78"/>
    </row>
    <row r="6" spans="1:26" x14ac:dyDescent="0.2">
      <c r="S6" s="78"/>
    </row>
    <row r="7" spans="1:26" x14ac:dyDescent="0.2">
      <c r="S7" s="78"/>
    </row>
    <row r="8" spans="1:26" s="82" customFormat="1" ht="14.25" x14ac:dyDescent="0.25">
      <c r="A8" s="79" t="s">
        <v>227</v>
      </c>
      <c r="B8" s="151" t="s">
        <v>228</v>
      </c>
      <c r="C8" s="152"/>
      <c r="D8" s="152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R8" s="83"/>
      <c r="S8" s="84"/>
      <c r="T8" s="85"/>
      <c r="U8" s="85"/>
      <c r="V8" s="85"/>
      <c r="W8" s="86"/>
      <c r="X8" s="87"/>
      <c r="Y8" s="86"/>
      <c r="Z8" s="86"/>
    </row>
    <row r="9" spans="1:26" s="82" customFormat="1" ht="30.75" customHeight="1" thickBot="1" x14ac:dyDescent="0.3">
      <c r="A9" s="85"/>
      <c r="B9" s="153" t="s">
        <v>229</v>
      </c>
      <c r="C9" s="154"/>
      <c r="D9" s="154"/>
      <c r="E9" s="154"/>
      <c r="F9" s="155"/>
      <c r="G9" s="156" t="s">
        <v>230</v>
      </c>
      <c r="H9" s="157"/>
      <c r="I9" s="156" t="s">
        <v>231</v>
      </c>
      <c r="J9" s="157"/>
      <c r="K9" s="88"/>
      <c r="L9" s="156" t="s">
        <v>232</v>
      </c>
      <c r="M9" s="158"/>
      <c r="N9" s="157"/>
      <c r="O9" s="89"/>
      <c r="P9" s="90"/>
      <c r="Q9" s="91" t="s">
        <v>233</v>
      </c>
      <c r="R9" s="92">
        <f>(23.6+1.65+5.5+0.6+0.2)/100</f>
        <v>0.3155</v>
      </c>
      <c r="S9" s="88"/>
      <c r="T9" s="85"/>
      <c r="U9" s="85"/>
      <c r="V9" s="85"/>
      <c r="W9" s="86"/>
      <c r="X9" s="87"/>
      <c r="Y9" s="86"/>
      <c r="Z9" s="86"/>
    </row>
    <row r="10" spans="1:26" s="82" customFormat="1" ht="30" customHeight="1" x14ac:dyDescent="0.25">
      <c r="A10" s="85"/>
      <c r="B10" s="93" t="s">
        <v>234</v>
      </c>
      <c r="C10" s="94" t="s">
        <v>235</v>
      </c>
      <c r="D10" s="94" t="s">
        <v>236</v>
      </c>
      <c r="E10" s="95" t="s">
        <v>237</v>
      </c>
      <c r="F10" s="94" t="s">
        <v>238</v>
      </c>
      <c r="G10" s="94" t="s">
        <v>239</v>
      </c>
      <c r="H10" s="94" t="s">
        <v>240</v>
      </c>
      <c r="I10" s="96"/>
      <c r="J10" s="96"/>
      <c r="K10" s="96" t="s">
        <v>241</v>
      </c>
      <c r="L10" s="96" t="s">
        <v>242</v>
      </c>
      <c r="M10" s="96" t="s">
        <v>243</v>
      </c>
      <c r="N10" s="96" t="s">
        <v>239</v>
      </c>
      <c r="O10" s="97" t="s">
        <v>244</v>
      </c>
      <c r="P10" s="98" t="s">
        <v>117</v>
      </c>
      <c r="Q10" s="99" t="s">
        <v>245</v>
      </c>
      <c r="R10" s="98" t="s">
        <v>246</v>
      </c>
      <c r="S10" s="100" t="s">
        <v>247</v>
      </c>
      <c r="T10" s="85"/>
      <c r="U10" s="85"/>
      <c r="V10" s="85"/>
      <c r="W10" s="86"/>
      <c r="X10" s="87"/>
      <c r="Y10" s="86"/>
      <c r="Z10" s="86"/>
    </row>
    <row r="11" spans="1:26" s="82" customFormat="1" ht="14.25" x14ac:dyDescent="0.25">
      <c r="A11" s="101">
        <v>42736</v>
      </c>
      <c r="B11" s="102">
        <v>1253.1600000000001</v>
      </c>
      <c r="C11" s="103">
        <v>125.32</v>
      </c>
      <c r="D11" s="103">
        <v>1302.8499999999999</v>
      </c>
      <c r="E11" s="103">
        <v>175.81</v>
      </c>
      <c r="F11" s="104"/>
      <c r="G11" s="102"/>
      <c r="H11" s="104"/>
      <c r="I11" s="102"/>
      <c r="J11" s="104"/>
      <c r="K11" s="105">
        <f>SUM(B11:H11)</f>
        <v>2857.14</v>
      </c>
      <c r="L11" s="102">
        <v>520</v>
      </c>
      <c r="M11" s="103">
        <f>156.67+51.67+3.33</f>
        <v>211.67</v>
      </c>
      <c r="N11" s="104"/>
      <c r="O11" s="106">
        <f>K11-L11-M11-N11</f>
        <v>2125.4699999999998</v>
      </c>
      <c r="P11" s="107">
        <f>B11+C11+D11+E11+F11</f>
        <v>2857.14</v>
      </c>
      <c r="Q11" s="108">
        <v>3333.34</v>
      </c>
      <c r="R11" s="107">
        <f t="shared" ref="R11:R19" si="0">Q11-G11-H11</f>
        <v>3333.34</v>
      </c>
      <c r="S11" s="104"/>
      <c r="U11" s="85"/>
      <c r="V11" s="85"/>
      <c r="W11" s="86"/>
      <c r="X11" s="87"/>
      <c r="Y11" s="86"/>
      <c r="Z11" s="86"/>
    </row>
    <row r="12" spans="1:26" s="82" customFormat="1" ht="14.25" x14ac:dyDescent="0.25">
      <c r="A12" s="101">
        <v>42767</v>
      </c>
      <c r="B12" s="102">
        <v>1253.1600000000001</v>
      </c>
      <c r="C12" s="103">
        <v>125.32</v>
      </c>
      <c r="D12" s="103">
        <v>1302.8499999999999</v>
      </c>
      <c r="E12" s="103">
        <v>175.81</v>
      </c>
      <c r="F12" s="104"/>
      <c r="G12" s="102"/>
      <c r="H12" s="104"/>
      <c r="I12" s="102"/>
      <c r="J12" s="104"/>
      <c r="K12" s="105">
        <f t="shared" ref="K12:K24" si="1">SUM(B12:H12)</f>
        <v>2857.14</v>
      </c>
      <c r="L12" s="102">
        <v>520</v>
      </c>
      <c r="M12" s="103">
        <f t="shared" ref="M12:M19" si="2">156.67+51.67+3.33</f>
        <v>211.67</v>
      </c>
      <c r="N12" s="104"/>
      <c r="O12" s="106">
        <f t="shared" ref="O12:O24" si="3">K12-L12-M12-N12</f>
        <v>2125.4699999999998</v>
      </c>
      <c r="P12" s="107">
        <f t="shared" ref="P12:P24" si="4">B12+C12+D12+E12+F12</f>
        <v>2857.14</v>
      </c>
      <c r="Q12" s="108">
        <v>3333.34</v>
      </c>
      <c r="R12" s="107">
        <f t="shared" si="0"/>
        <v>3333.34</v>
      </c>
      <c r="S12" s="104"/>
      <c r="U12" s="85"/>
      <c r="V12" s="85"/>
      <c r="W12" s="86"/>
      <c r="X12" s="87"/>
      <c r="Y12" s="86"/>
      <c r="Z12" s="86"/>
    </row>
    <row r="13" spans="1:26" s="82" customFormat="1" ht="14.25" x14ac:dyDescent="0.25">
      <c r="A13" s="101">
        <v>42795</v>
      </c>
      <c r="B13" s="102">
        <v>1253.1600000000001</v>
      </c>
      <c r="C13" s="103">
        <v>125.32</v>
      </c>
      <c r="D13" s="103">
        <v>1302.8499999999999</v>
      </c>
      <c r="E13" s="103">
        <v>175.81</v>
      </c>
      <c r="F13" s="104"/>
      <c r="G13" s="102"/>
      <c r="H13" s="104"/>
      <c r="I13" s="102"/>
      <c r="J13" s="104"/>
      <c r="K13" s="105">
        <f t="shared" si="1"/>
        <v>2857.14</v>
      </c>
      <c r="L13" s="102">
        <v>520</v>
      </c>
      <c r="M13" s="103">
        <f t="shared" si="2"/>
        <v>211.67</v>
      </c>
      <c r="N13" s="104"/>
      <c r="O13" s="106">
        <f t="shared" si="3"/>
        <v>2125.4699999999998</v>
      </c>
      <c r="P13" s="107">
        <f t="shared" si="4"/>
        <v>2857.14</v>
      </c>
      <c r="Q13" s="108">
        <v>3333.34</v>
      </c>
      <c r="R13" s="107">
        <f t="shared" si="0"/>
        <v>3333.34</v>
      </c>
      <c r="S13" s="104"/>
      <c r="U13" s="85"/>
      <c r="V13" s="85"/>
      <c r="W13" s="86"/>
      <c r="X13" s="87"/>
      <c r="Y13" s="86"/>
      <c r="Z13" s="86"/>
    </row>
    <row r="14" spans="1:26" s="82" customFormat="1" ht="14.25" x14ac:dyDescent="0.25">
      <c r="A14" s="101">
        <v>42826</v>
      </c>
      <c r="B14" s="102">
        <v>1253.1600000000001</v>
      </c>
      <c r="C14" s="103">
        <v>125.32</v>
      </c>
      <c r="D14" s="103">
        <v>1302.8499999999999</v>
      </c>
      <c r="E14" s="103">
        <v>175.81</v>
      </c>
      <c r="F14" s="104"/>
      <c r="G14" s="102"/>
      <c r="H14" s="104"/>
      <c r="I14" s="102"/>
      <c r="J14" s="104"/>
      <c r="K14" s="105">
        <f t="shared" si="1"/>
        <v>2857.14</v>
      </c>
      <c r="L14" s="102">
        <v>520</v>
      </c>
      <c r="M14" s="103">
        <f t="shared" si="2"/>
        <v>211.67</v>
      </c>
      <c r="N14" s="104"/>
      <c r="O14" s="106">
        <f t="shared" si="3"/>
        <v>2125.4699999999998</v>
      </c>
      <c r="P14" s="107">
        <f t="shared" si="4"/>
        <v>2857.14</v>
      </c>
      <c r="Q14" s="108">
        <v>3333.34</v>
      </c>
      <c r="R14" s="107">
        <f t="shared" si="0"/>
        <v>3333.34</v>
      </c>
      <c r="S14" s="104"/>
      <c r="U14" s="85"/>
      <c r="V14" s="85"/>
      <c r="W14" s="86"/>
      <c r="X14" s="87"/>
      <c r="Y14" s="86"/>
      <c r="Z14" s="86"/>
    </row>
    <row r="15" spans="1:26" s="82" customFormat="1" ht="14.25" x14ac:dyDescent="0.25">
      <c r="A15" s="101">
        <v>42856</v>
      </c>
      <c r="B15" s="102">
        <v>1253.1600000000001</v>
      </c>
      <c r="C15" s="103">
        <v>125.32</v>
      </c>
      <c r="D15" s="103">
        <v>1302.8499999999999</v>
      </c>
      <c r="E15" s="103">
        <v>175.81</v>
      </c>
      <c r="F15" s="104"/>
      <c r="G15" s="102"/>
      <c r="H15" s="104"/>
      <c r="I15" s="102"/>
      <c r="J15" s="104"/>
      <c r="K15" s="105">
        <f t="shared" si="1"/>
        <v>2857.14</v>
      </c>
      <c r="L15" s="102">
        <v>520</v>
      </c>
      <c r="M15" s="103">
        <f t="shared" si="2"/>
        <v>211.67</v>
      </c>
      <c r="N15" s="104"/>
      <c r="O15" s="106">
        <f t="shared" si="3"/>
        <v>2125.4699999999998</v>
      </c>
      <c r="P15" s="107">
        <f t="shared" si="4"/>
        <v>2857.14</v>
      </c>
      <c r="Q15" s="108">
        <v>3333.34</v>
      </c>
      <c r="R15" s="107">
        <f t="shared" si="0"/>
        <v>3333.34</v>
      </c>
      <c r="S15" s="104"/>
      <c r="U15" s="85"/>
      <c r="V15" s="85"/>
      <c r="W15" s="86"/>
      <c r="X15" s="87"/>
      <c r="Y15" s="86"/>
      <c r="Z15" s="86"/>
    </row>
    <row r="16" spans="1:26" s="82" customFormat="1" ht="14.25" x14ac:dyDescent="0.25">
      <c r="A16" s="101">
        <v>42887</v>
      </c>
      <c r="B16" s="102">
        <v>1253.1600000000001</v>
      </c>
      <c r="C16" s="103">
        <v>125.32</v>
      </c>
      <c r="D16" s="103">
        <v>1302.8499999999999</v>
      </c>
      <c r="E16" s="103">
        <v>175.81</v>
      </c>
      <c r="F16" s="104"/>
      <c r="G16" s="102"/>
      <c r="H16" s="104"/>
      <c r="I16" s="102"/>
      <c r="J16" s="104"/>
      <c r="K16" s="105">
        <f t="shared" si="1"/>
        <v>2857.14</v>
      </c>
      <c r="L16" s="102">
        <v>520</v>
      </c>
      <c r="M16" s="103">
        <f t="shared" si="2"/>
        <v>211.67</v>
      </c>
      <c r="N16" s="104"/>
      <c r="O16" s="106">
        <f t="shared" si="3"/>
        <v>2125.4699999999998</v>
      </c>
      <c r="P16" s="107">
        <f t="shared" si="4"/>
        <v>2857.14</v>
      </c>
      <c r="Q16" s="108">
        <v>3333.34</v>
      </c>
      <c r="R16" s="107">
        <f t="shared" si="0"/>
        <v>3333.34</v>
      </c>
      <c r="S16" s="104"/>
      <c r="U16" s="85"/>
      <c r="V16" s="85"/>
      <c r="W16" s="86"/>
      <c r="X16" s="87"/>
      <c r="Y16" s="86"/>
      <c r="Z16" s="86"/>
    </row>
    <row r="17" spans="1:26" s="82" customFormat="1" ht="14.25" x14ac:dyDescent="0.25">
      <c r="A17" s="101" t="s">
        <v>248</v>
      </c>
      <c r="B17" s="102"/>
      <c r="C17" s="103"/>
      <c r="D17" s="103"/>
      <c r="E17" s="103"/>
      <c r="F17" s="104">
        <v>2857.14</v>
      </c>
      <c r="G17" s="102"/>
      <c r="H17" s="104"/>
      <c r="I17" s="102"/>
      <c r="J17" s="104"/>
      <c r="K17" s="105">
        <f t="shared" si="1"/>
        <v>2857.14</v>
      </c>
      <c r="L17" s="102">
        <v>520</v>
      </c>
      <c r="M17" s="103"/>
      <c r="N17" s="104"/>
      <c r="O17" s="106">
        <f t="shared" si="3"/>
        <v>2337.14</v>
      </c>
      <c r="P17" s="107">
        <f t="shared" si="4"/>
        <v>2857.14</v>
      </c>
      <c r="Q17" s="108"/>
      <c r="R17" s="107">
        <f t="shared" si="0"/>
        <v>0</v>
      </c>
      <c r="S17" s="104"/>
      <c r="U17" s="85"/>
      <c r="V17" s="85"/>
      <c r="W17" s="86"/>
      <c r="X17" s="87"/>
      <c r="Y17" s="86"/>
      <c r="Z17" s="86"/>
    </row>
    <row r="18" spans="1:26" s="82" customFormat="1" ht="14.25" x14ac:dyDescent="0.25">
      <c r="A18" s="101">
        <v>42917</v>
      </c>
      <c r="B18" s="102">
        <v>1253.1600000000001</v>
      </c>
      <c r="C18" s="103">
        <v>125.32</v>
      </c>
      <c r="D18" s="103">
        <v>1302.8499999999999</v>
      </c>
      <c r="E18" s="103">
        <v>175.81</v>
      </c>
      <c r="F18" s="104"/>
      <c r="G18" s="102"/>
      <c r="H18" s="104"/>
      <c r="I18" s="102"/>
      <c r="J18" s="104"/>
      <c r="K18" s="105">
        <f t="shared" si="1"/>
        <v>2857.14</v>
      </c>
      <c r="L18" s="102">
        <v>520.29</v>
      </c>
      <c r="M18" s="103">
        <f t="shared" si="2"/>
        <v>211.67</v>
      </c>
      <c r="N18" s="104"/>
      <c r="O18" s="106">
        <f t="shared" si="3"/>
        <v>2125.1799999999998</v>
      </c>
      <c r="P18" s="107">
        <f t="shared" si="4"/>
        <v>2857.14</v>
      </c>
      <c r="Q18" s="108">
        <v>3333.34</v>
      </c>
      <c r="R18" s="107">
        <f t="shared" si="0"/>
        <v>3333.34</v>
      </c>
      <c r="S18" s="104"/>
      <c r="U18" s="85"/>
      <c r="V18" s="85"/>
      <c r="W18" s="86"/>
      <c r="X18" s="87"/>
      <c r="Y18" s="86"/>
      <c r="Z18" s="86"/>
    </row>
    <row r="19" spans="1:26" s="82" customFormat="1" ht="14.25" x14ac:dyDescent="0.25">
      <c r="A19" s="101">
        <v>42948</v>
      </c>
      <c r="B19" s="102">
        <v>1253.1600000000001</v>
      </c>
      <c r="C19" s="103">
        <v>125.32</v>
      </c>
      <c r="D19" s="103">
        <v>1302.8499999999999</v>
      </c>
      <c r="E19" s="103">
        <v>175.81</v>
      </c>
      <c r="F19" s="104"/>
      <c r="G19" s="102"/>
      <c r="H19" s="104"/>
      <c r="I19" s="102"/>
      <c r="J19" s="104"/>
      <c r="K19" s="105">
        <f t="shared" si="1"/>
        <v>2857.14</v>
      </c>
      <c r="L19" s="102">
        <v>520.29</v>
      </c>
      <c r="M19" s="103">
        <f t="shared" si="2"/>
        <v>211.67</v>
      </c>
      <c r="N19" s="104"/>
      <c r="O19" s="106">
        <f t="shared" si="3"/>
        <v>2125.1799999999998</v>
      </c>
      <c r="P19" s="107">
        <f t="shared" si="4"/>
        <v>2857.14</v>
      </c>
      <c r="Q19" s="108">
        <v>3333.34</v>
      </c>
      <c r="R19" s="107">
        <f t="shared" si="0"/>
        <v>3333.34</v>
      </c>
      <c r="S19" s="104"/>
      <c r="U19" s="85"/>
      <c r="V19" s="85"/>
      <c r="W19" s="86"/>
      <c r="X19" s="87"/>
      <c r="Y19" s="86"/>
      <c r="Z19" s="86"/>
    </row>
    <row r="20" spans="1:26" s="82" customFormat="1" ht="14.25" x14ac:dyDescent="0.25">
      <c r="A20" s="101">
        <v>42979</v>
      </c>
      <c r="B20" s="102">
        <v>1253.1600000000001</v>
      </c>
      <c r="C20" s="103">
        <v>125.32</v>
      </c>
      <c r="D20" s="103">
        <v>1302.8499999999999</v>
      </c>
      <c r="E20" s="103">
        <v>175.81</v>
      </c>
      <c r="F20" s="104"/>
      <c r="G20" s="102">
        <v>43.56</v>
      </c>
      <c r="H20" s="104"/>
      <c r="I20" s="102"/>
      <c r="J20" s="104"/>
      <c r="K20" s="105">
        <f t="shared" si="1"/>
        <v>2900.7</v>
      </c>
      <c r="L20" s="102">
        <v>519.42999999999995</v>
      </c>
      <c r="M20" s="103">
        <v>214.43</v>
      </c>
      <c r="N20" s="104">
        <v>43.56</v>
      </c>
      <c r="O20" s="106">
        <f t="shared" si="3"/>
        <v>2123.2800000000002</v>
      </c>
      <c r="P20" s="107">
        <f t="shared" si="4"/>
        <v>2857.14</v>
      </c>
      <c r="Q20" s="108">
        <v>3376.9</v>
      </c>
      <c r="R20" s="107">
        <f>Q20-G20-H20</f>
        <v>3333.34</v>
      </c>
      <c r="S20" s="104"/>
      <c r="U20" s="85"/>
      <c r="V20" s="85"/>
      <c r="W20" s="86"/>
      <c r="X20" s="87"/>
      <c r="Y20" s="86"/>
      <c r="Z20" s="86"/>
    </row>
    <row r="21" spans="1:26" s="82" customFormat="1" ht="14.25" x14ac:dyDescent="0.25">
      <c r="A21" s="101">
        <v>43009</v>
      </c>
      <c r="B21" s="102">
        <v>1253.1600000000001</v>
      </c>
      <c r="C21" s="103">
        <v>125.32</v>
      </c>
      <c r="D21" s="103">
        <v>1660</v>
      </c>
      <c r="E21" s="103">
        <v>175.81</v>
      </c>
      <c r="F21" s="104"/>
      <c r="G21" s="102">
        <v>43.56</v>
      </c>
      <c r="H21" s="104">
        <v>3000</v>
      </c>
      <c r="I21" s="102"/>
      <c r="J21" s="104"/>
      <c r="K21" s="105">
        <f t="shared" si="1"/>
        <v>6257.85</v>
      </c>
      <c r="L21" s="102">
        <v>1446.07</v>
      </c>
      <c r="M21" s="103">
        <v>238.2</v>
      </c>
      <c r="N21" s="104">
        <v>43.56</v>
      </c>
      <c r="O21" s="106">
        <f t="shared" si="3"/>
        <v>4530.0200000000004</v>
      </c>
      <c r="P21" s="107">
        <f t="shared" si="4"/>
        <v>3214.29</v>
      </c>
      <c r="Q21" s="109">
        <v>3751.2</v>
      </c>
      <c r="R21" s="107">
        <f>ROUND(P21+(P21/6),2)</f>
        <v>3750.01</v>
      </c>
      <c r="S21" s="104"/>
      <c r="U21" s="85"/>
      <c r="V21" s="85"/>
      <c r="W21" s="86"/>
      <c r="X21" s="87"/>
      <c r="Y21" s="86"/>
      <c r="Z21" s="86"/>
    </row>
    <row r="22" spans="1:26" s="82" customFormat="1" ht="14.25" x14ac:dyDescent="0.25">
      <c r="A22" s="101">
        <v>43040</v>
      </c>
      <c r="B22" s="102">
        <v>1253.1600000000001</v>
      </c>
      <c r="C22" s="103">
        <v>125.32</v>
      </c>
      <c r="D22" s="103">
        <v>1660</v>
      </c>
      <c r="E22" s="103">
        <v>175.81</v>
      </c>
      <c r="F22" s="104"/>
      <c r="G22" s="102">
        <v>43.56</v>
      </c>
      <c r="H22" s="104"/>
      <c r="I22" s="102"/>
      <c r="J22" s="104"/>
      <c r="K22" s="105">
        <f t="shared" si="1"/>
        <v>3257.85</v>
      </c>
      <c r="L22" s="102">
        <v>747.97</v>
      </c>
      <c r="M22" s="103">
        <v>238.2</v>
      </c>
      <c r="N22" s="104">
        <v>43.56</v>
      </c>
      <c r="O22" s="106">
        <f t="shared" si="3"/>
        <v>2228.1200000000003</v>
      </c>
      <c r="P22" s="107">
        <f t="shared" si="4"/>
        <v>3214.29</v>
      </c>
      <c r="Q22" s="109">
        <v>3751.2</v>
      </c>
      <c r="R22" s="107">
        <f>ROUND(P22+(P22/6),2)</f>
        <v>3750.01</v>
      </c>
      <c r="S22" s="104"/>
      <c r="U22" s="85"/>
      <c r="V22" s="85"/>
      <c r="W22" s="86"/>
      <c r="X22" s="87"/>
      <c r="Y22" s="86"/>
      <c r="Z22" s="86"/>
    </row>
    <row r="23" spans="1:26" s="82" customFormat="1" ht="14.25" x14ac:dyDescent="0.25">
      <c r="A23" s="101">
        <v>43070</v>
      </c>
      <c r="B23" s="102">
        <v>1253.1600000000001</v>
      </c>
      <c r="C23" s="103">
        <v>125.32</v>
      </c>
      <c r="D23" s="103">
        <v>1660</v>
      </c>
      <c r="E23" s="103">
        <v>175.81</v>
      </c>
      <c r="F23" s="104"/>
      <c r="G23" s="102">
        <v>43.56</v>
      </c>
      <c r="H23" s="104"/>
      <c r="I23" s="102"/>
      <c r="J23" s="104"/>
      <c r="K23" s="105">
        <f t="shared" si="1"/>
        <v>3257.85</v>
      </c>
      <c r="L23" s="102">
        <v>748.61</v>
      </c>
      <c r="M23" s="103">
        <v>238.2</v>
      </c>
      <c r="N23" s="104">
        <v>43.56</v>
      </c>
      <c r="O23" s="106">
        <f>K23-L23-M23-N23</f>
        <v>2227.48</v>
      </c>
      <c r="P23" s="107">
        <f t="shared" si="4"/>
        <v>3214.29</v>
      </c>
      <c r="Q23" s="109">
        <v>3751.2</v>
      </c>
      <c r="R23" s="107">
        <f t="shared" ref="R23" si="5">ROUND(P23+(P23/6),2)</f>
        <v>3750.01</v>
      </c>
      <c r="S23" s="104"/>
      <c r="U23" s="85"/>
      <c r="V23" s="85"/>
      <c r="W23" s="86"/>
      <c r="X23" s="87"/>
      <c r="Y23" s="86"/>
      <c r="Z23" s="86"/>
    </row>
    <row r="24" spans="1:26" s="82" customFormat="1" ht="15" thickBot="1" x14ac:dyDescent="0.3">
      <c r="A24" s="101" t="s">
        <v>249</v>
      </c>
      <c r="B24" s="102"/>
      <c r="C24" s="103"/>
      <c r="D24" s="103"/>
      <c r="E24" s="103"/>
      <c r="F24" s="104">
        <v>3214.29</v>
      </c>
      <c r="G24" s="102"/>
      <c r="H24" s="104"/>
      <c r="I24" s="102"/>
      <c r="J24" s="104"/>
      <c r="K24" s="105">
        <f t="shared" si="1"/>
        <v>3214.29</v>
      </c>
      <c r="L24" s="102">
        <v>747.97</v>
      </c>
      <c r="M24" s="103"/>
      <c r="N24" s="104"/>
      <c r="O24" s="106">
        <f t="shared" si="3"/>
        <v>2466.3199999999997</v>
      </c>
      <c r="P24" s="110">
        <f t="shared" si="4"/>
        <v>3214.29</v>
      </c>
      <c r="Q24" s="108"/>
      <c r="R24" s="107">
        <f>Q24-G24</f>
        <v>0</v>
      </c>
      <c r="S24" s="104"/>
      <c r="U24" s="85"/>
      <c r="V24" s="85"/>
      <c r="W24" s="86"/>
      <c r="X24" s="87"/>
      <c r="Y24" s="86"/>
      <c r="Z24" s="86"/>
    </row>
    <row r="25" spans="1:26" s="82" customFormat="1" ht="15" thickBot="1" x14ac:dyDescent="0.3">
      <c r="A25" s="85"/>
      <c r="B25" s="111">
        <f t="shared" ref="B25:S25" si="6">SUM(B11:B24)</f>
        <v>15037.92</v>
      </c>
      <c r="C25" s="111">
        <f t="shared" si="6"/>
        <v>1503.8399999999995</v>
      </c>
      <c r="D25" s="111">
        <f t="shared" si="6"/>
        <v>16705.650000000001</v>
      </c>
      <c r="E25" s="111">
        <f t="shared" si="6"/>
        <v>2109.7199999999998</v>
      </c>
      <c r="F25" s="111">
        <f t="shared" si="6"/>
        <v>6071.43</v>
      </c>
      <c r="G25" s="112">
        <f t="shared" si="6"/>
        <v>174.24</v>
      </c>
      <c r="H25" s="112">
        <f t="shared" si="6"/>
        <v>3000</v>
      </c>
      <c r="I25" s="112">
        <f t="shared" ref="I25:J25" si="7">SUM(I11:I24)</f>
        <v>0</v>
      </c>
      <c r="J25" s="112">
        <f t="shared" si="7"/>
        <v>0</v>
      </c>
      <c r="K25" s="111">
        <f t="shared" si="6"/>
        <v>44602.799999999996</v>
      </c>
      <c r="L25" s="111">
        <f t="shared" si="6"/>
        <v>8890.6299999999992</v>
      </c>
      <c r="M25" s="111">
        <f t="shared" si="6"/>
        <v>2622.39</v>
      </c>
      <c r="N25" s="111">
        <f t="shared" si="6"/>
        <v>174.24</v>
      </c>
      <c r="O25" s="113">
        <f t="shared" si="6"/>
        <v>32915.539999999994</v>
      </c>
      <c r="P25" s="114">
        <f t="shared" si="6"/>
        <v>41428.559999999998</v>
      </c>
      <c r="Q25" s="113">
        <f t="shared" si="6"/>
        <v>41297.219999999994</v>
      </c>
      <c r="R25" s="115">
        <f t="shared" si="6"/>
        <v>41250.090000000004</v>
      </c>
      <c r="S25" s="116">
        <f t="shared" si="6"/>
        <v>0</v>
      </c>
      <c r="T25" s="85"/>
      <c r="U25" s="85"/>
      <c r="V25" s="85"/>
      <c r="W25" s="86"/>
      <c r="X25" s="87"/>
      <c r="Y25" s="86"/>
      <c r="Z25" s="86"/>
    </row>
    <row r="26" spans="1:26" s="82" customFormat="1" ht="14.25" x14ac:dyDescent="0.25">
      <c r="A26" s="85"/>
      <c r="B26" s="85"/>
      <c r="C26" s="85"/>
      <c r="D26" s="85"/>
      <c r="E26" s="85"/>
      <c r="H26" s="85"/>
      <c r="I26" s="85"/>
      <c r="J26" s="117" t="s">
        <v>250</v>
      </c>
      <c r="K26" s="117">
        <v>44428.56</v>
      </c>
      <c r="L26" s="117">
        <v>8890.6299999999992</v>
      </c>
      <c r="M26" s="85"/>
      <c r="N26" s="85"/>
      <c r="O26" s="85"/>
      <c r="P26" s="85"/>
      <c r="Q26" s="85"/>
      <c r="R26" s="85"/>
      <c r="S26" s="118"/>
      <c r="T26" s="85"/>
      <c r="U26" s="86"/>
      <c r="V26" s="87"/>
      <c r="W26" s="86"/>
      <c r="X26" s="86"/>
    </row>
    <row r="27" spans="1:26" x14ac:dyDescent="0.2">
      <c r="K27" s="119"/>
      <c r="O27" s="119"/>
      <c r="S27" s="78"/>
    </row>
    <row r="28" spans="1:26" x14ac:dyDescent="0.2">
      <c r="S28" s="78"/>
    </row>
    <row r="31" spans="1:26" x14ac:dyDescent="0.2">
      <c r="M31" s="120"/>
      <c r="N31" s="120"/>
    </row>
    <row r="32" spans="1:26" x14ac:dyDescent="0.2">
      <c r="D32" s="120"/>
    </row>
    <row r="33" spans="14:14" x14ac:dyDescent="0.2">
      <c r="N33" s="120"/>
    </row>
  </sheetData>
  <mergeCells count="5">
    <mergeCell ref="B8:D8"/>
    <mergeCell ref="B9:F9"/>
    <mergeCell ref="G9:H9"/>
    <mergeCell ref="I9:J9"/>
    <mergeCell ref="L9:N9"/>
  </mergeCells>
  <pageMargins left="0.78431372549019618" right="0.78431372549019618" top="0.98039215686274517" bottom="0.98039215686274517" header="0.50980392156862753" footer="0.50980392156862753"/>
  <pageSetup paperSize="8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ull1"/>
  <dimension ref="A1:N12"/>
  <sheetViews>
    <sheetView tabSelected="1" zoomScaleNormal="100" zoomScalePageLayoutView="160" workbookViewId="0">
      <selection activeCell="K8" sqref="K8"/>
    </sheetView>
  </sheetViews>
  <sheetFormatPr defaultColWidth="11.42578125" defaultRowHeight="12.75" x14ac:dyDescent="0.25"/>
  <cols>
    <col min="1" max="1" width="14.85546875" style="8" customWidth="1"/>
    <col min="2" max="2" width="33.140625" style="39" customWidth="1"/>
    <col min="3" max="3" width="23.140625" style="39" hidden="1" customWidth="1"/>
    <col min="4" max="4" width="27.28515625" style="39" hidden="1" customWidth="1"/>
    <col min="5" max="7" width="20.7109375" style="39" customWidth="1"/>
    <col min="8" max="10" width="25.42578125" style="39" hidden="1" customWidth="1"/>
    <col min="11" max="12" width="20.7109375" style="41" customWidth="1"/>
    <col min="13" max="16384" width="11.42578125" style="39"/>
  </cols>
  <sheetData>
    <row r="1" spans="1:14" s="8" customFormat="1" x14ac:dyDescent="0.25">
      <c r="K1" s="5"/>
    </row>
    <row r="2" spans="1:14" s="8" customFormat="1" ht="15.75" customHeight="1" x14ac:dyDescent="0.25">
      <c r="B2" s="24" t="s">
        <v>219</v>
      </c>
      <c r="E2" s="128" t="s">
        <v>217</v>
      </c>
      <c r="K2" s="5"/>
    </row>
    <row r="3" spans="1:14" s="8" customFormat="1" ht="15" customHeight="1" x14ac:dyDescent="0.25">
      <c r="B3" s="24" t="s">
        <v>0</v>
      </c>
      <c r="E3" s="129" t="s">
        <v>254</v>
      </c>
      <c r="G3" s="36" t="s">
        <v>55</v>
      </c>
    </row>
    <row r="4" spans="1:14" s="8" customFormat="1" ht="15" customHeight="1" x14ac:dyDescent="0.25">
      <c r="B4" s="24" t="s">
        <v>73</v>
      </c>
      <c r="E4" s="129" t="s">
        <v>255</v>
      </c>
      <c r="G4" s="37" t="s">
        <v>72</v>
      </c>
    </row>
    <row r="5" spans="1:14" s="8" customFormat="1" ht="15" customHeight="1" x14ac:dyDescent="0.25">
      <c r="B5" s="24" t="s">
        <v>74</v>
      </c>
      <c r="E5" s="129" t="s">
        <v>256</v>
      </c>
    </row>
    <row r="6" spans="1:14" s="8" customFormat="1" hidden="1" x14ac:dyDescent="0.25">
      <c r="B6" s="24" t="s">
        <v>53</v>
      </c>
      <c r="E6" s="42" t="s">
        <v>202</v>
      </c>
    </row>
    <row r="7" spans="1:14" s="8" customFormat="1" x14ac:dyDescent="0.25">
      <c r="K7" s="5"/>
    </row>
    <row r="8" spans="1:14" s="8" customFormat="1" x14ac:dyDescent="0.25">
      <c r="C8" s="38"/>
      <c r="D8" s="38"/>
      <c r="K8" s="5"/>
    </row>
    <row r="9" spans="1:14" s="8" customFormat="1" ht="15" customHeight="1" x14ac:dyDescent="0.25">
      <c r="C9" s="8" t="s">
        <v>54</v>
      </c>
      <c r="D9" s="8" t="s">
        <v>54</v>
      </c>
      <c r="F9" s="35"/>
      <c r="H9" s="5" t="s">
        <v>54</v>
      </c>
      <c r="I9" s="5" t="s">
        <v>54</v>
      </c>
      <c r="J9" s="5" t="s">
        <v>54</v>
      </c>
      <c r="K9" s="35"/>
      <c r="L9" s="35"/>
    </row>
    <row r="10" spans="1:14" s="5" customFormat="1" ht="38.25" x14ac:dyDescent="0.25">
      <c r="B10" s="6" t="s">
        <v>43</v>
      </c>
      <c r="C10" s="6" t="s">
        <v>27</v>
      </c>
      <c r="D10" s="6" t="s">
        <v>28</v>
      </c>
      <c r="E10" s="6" t="s">
        <v>32</v>
      </c>
      <c r="F10" s="6" t="s">
        <v>24</v>
      </c>
      <c r="G10" s="6" t="s">
        <v>21</v>
      </c>
      <c r="H10" s="6" t="s">
        <v>26</v>
      </c>
      <c r="I10" s="6" t="s">
        <v>29</v>
      </c>
      <c r="J10" s="6" t="s">
        <v>25</v>
      </c>
      <c r="K10" s="6" t="s">
        <v>30</v>
      </c>
      <c r="L10" s="6" t="s">
        <v>31</v>
      </c>
    </row>
    <row r="11" spans="1:14" s="8" customFormat="1" ht="89.25" x14ac:dyDescent="0.25">
      <c r="A11" s="6" t="s">
        <v>44</v>
      </c>
      <c r="B11" s="43" t="s">
        <v>75</v>
      </c>
      <c r="C11" s="7" t="s">
        <v>46</v>
      </c>
      <c r="D11" s="45" t="s">
        <v>47</v>
      </c>
      <c r="E11" s="43" t="s">
        <v>223</v>
      </c>
      <c r="F11" s="2" t="s">
        <v>79</v>
      </c>
      <c r="G11" s="7" t="s">
        <v>76</v>
      </c>
      <c r="H11" s="7" t="s">
        <v>50</v>
      </c>
      <c r="I11" s="7" t="s">
        <v>50</v>
      </c>
      <c r="J11" s="2" t="s">
        <v>51</v>
      </c>
      <c r="K11" s="2" t="s">
        <v>77</v>
      </c>
      <c r="L11" s="2" t="s">
        <v>78</v>
      </c>
      <c r="M11" s="5"/>
      <c r="N11" s="5"/>
    </row>
    <row r="12" spans="1:14" ht="25.5" x14ac:dyDescent="0.25">
      <c r="A12" s="39"/>
      <c r="B12" s="44" t="s">
        <v>228</v>
      </c>
      <c r="C12" s="121" t="str">
        <f t="shared" ref="C12" si="0">+CONCATENATE("Contracte"," ",B12)</f>
        <v>Contracte Antoni Vila Morell</v>
      </c>
      <c r="D12" s="121" t="str">
        <f t="shared" ref="D12" si="1">+CONCATENATE("Contrato"," ",B12)</f>
        <v>Contrato Antoni Vila Morell</v>
      </c>
      <c r="E12" s="122" t="s">
        <v>251</v>
      </c>
      <c r="F12" s="122" t="s">
        <v>206</v>
      </c>
      <c r="G12" s="123" t="s">
        <v>252</v>
      </c>
      <c r="H12" s="124" t="str">
        <f t="shared" ref="H12" si="2">+IF(G12="","Omplir casella: inicials del treballador",G12)</f>
        <v>AVM</v>
      </c>
      <c r="I12" s="124" t="str">
        <f>+IF(G12="","Omplir casella: inicials del treballador",G12)</f>
        <v>AVM</v>
      </c>
      <c r="J12" s="125" t="str">
        <f>+IF($E$3="","Omplir casella: codi participant",CONCATENATE($E$3,"-",$H12))</f>
        <v>COMRDI16-1-0030-AVM</v>
      </c>
      <c r="K12" s="126">
        <v>42826</v>
      </c>
      <c r="L12" s="126">
        <v>43921</v>
      </c>
      <c r="M12" s="127" t="s">
        <v>253</v>
      </c>
      <c r="N12" s="21"/>
    </row>
  </sheetData>
  <sheetProtection algorithmName="SHA-512" hashValue="0BuEWQhn0EEl2CjCQ/o85nkHQduXKuZK/9U6xcD/ASOVZ+r/hKZPjmpXSrfpZ0JnOfroGXgN8N9lKRYgJ5O5+w==" saltValue="PCnEK0dq/ZtDl5PgucVKPg==" spinCount="100000" sheet="1" objects="1" scenarios="1"/>
  <pageMargins left="0.7" right="0.7" top="0.75" bottom="0.75" header="0.3" footer="0.3"/>
  <pageSetup paperSize="9" scale="37" orientation="landscape" r:id="rId1"/>
  <headerFooter>
    <oddFooter>&amp;R&amp;8D.84
Versió 3, 24 de gener de 2020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ADB36E21-075C-408E-BF7C-53739F04DA80}">
          <x14:formula1>
            <xm:f>'C:\Users\mpadin\AppData\Local\Temp\[Exemple_detall_despeses-1.xlsx]Opcions'!#REF!</xm:f>
          </x14:formula1>
          <xm:sqref>F12</xm:sqref>
        </x14:dataValidation>
        <x14:dataValidation type="list" allowBlank="1" showInputMessage="1" showErrorMessage="1" xr:uid="{CB7A0A88-E49B-4EBA-A7DD-2EA82E03361A}">
          <x14:formula1>
            <xm:f>'C:\Users\mpadin\AppData\Local\Temp\[Exemple_detall_despeses-1.xlsx]Opcions'!#REF!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ull4"/>
  <dimension ref="A1:AQ12"/>
  <sheetViews>
    <sheetView zoomScale="80" zoomScaleNormal="80" zoomScalePageLayoutView="85" workbookViewId="0">
      <selection activeCell="J7" sqref="J7"/>
    </sheetView>
  </sheetViews>
  <sheetFormatPr defaultColWidth="11.42578125" defaultRowHeight="12.75" x14ac:dyDescent="0.25"/>
  <cols>
    <col min="1" max="1" width="16.28515625" style="13" customWidth="1"/>
    <col min="2" max="2" width="23.7109375" style="13" hidden="1" customWidth="1"/>
    <col min="3" max="3" width="28.42578125" style="13" bestFit="1" customWidth="1"/>
    <col min="4" max="4" width="21.7109375" style="13" customWidth="1"/>
    <col min="5" max="5" width="29.42578125" style="13" bestFit="1" customWidth="1"/>
    <col min="6" max="6" width="25.42578125" style="13" customWidth="1"/>
    <col min="7" max="7" width="33.140625" style="13" hidden="1" customWidth="1"/>
    <col min="8" max="8" width="34.28515625" style="13" hidden="1" customWidth="1"/>
    <col min="9" max="9" width="18.85546875" style="13" customWidth="1"/>
    <col min="10" max="10" width="22" style="13" customWidth="1"/>
    <col min="11" max="11" width="30.28515625" style="13" hidden="1" customWidth="1"/>
    <col min="12" max="12" width="14.7109375" style="13" customWidth="1"/>
    <col min="13" max="13" width="25.140625" style="13" customWidth="1"/>
    <col min="14" max="14" width="21.85546875" style="13" customWidth="1"/>
    <col min="15" max="15" width="21.5703125" style="13" customWidth="1"/>
    <col min="16" max="16" width="23.5703125" style="13" customWidth="1"/>
    <col min="17" max="17" width="21.42578125" style="13" customWidth="1"/>
    <col min="18" max="18" width="23.5703125" style="13" customWidth="1"/>
    <col min="19" max="26" width="29.7109375" style="13" customWidth="1"/>
    <col min="27" max="27" width="34.5703125" style="13" customWidth="1"/>
    <col min="28" max="28" width="36.85546875" style="13" customWidth="1"/>
    <col min="29" max="30" width="29.7109375" style="13" customWidth="1"/>
    <col min="31" max="32" width="26.7109375" style="13" customWidth="1"/>
    <col min="33" max="33" width="18.42578125" style="34" customWidth="1"/>
    <col min="34" max="34" width="18.42578125" style="13" customWidth="1"/>
    <col min="35" max="37" width="29.7109375" style="13" customWidth="1"/>
    <col min="38" max="38" width="37" style="13" customWidth="1"/>
    <col min="39" max="42" width="29.7109375" style="13" hidden="1" customWidth="1"/>
    <col min="43" max="43" width="60.28515625" style="13" customWidth="1"/>
    <col min="44" max="16384" width="11.42578125" style="13"/>
  </cols>
  <sheetData>
    <row r="1" spans="1:43" x14ac:dyDescent="0.25">
      <c r="AG1" s="13"/>
    </row>
    <row r="2" spans="1:43" x14ac:dyDescent="0.25">
      <c r="C2" s="24" t="s">
        <v>219</v>
      </c>
      <c r="D2" s="75" t="str">
        <f>'Contractes personal '!E2</f>
        <v>Parcial</v>
      </c>
      <c r="AG2" s="13"/>
    </row>
    <row r="3" spans="1:43" x14ac:dyDescent="0.25">
      <c r="C3" s="24" t="s">
        <v>0</v>
      </c>
      <c r="D3" s="75" t="str">
        <f>'Contractes personal '!E3</f>
        <v>COMRDI16-1-0030</v>
      </c>
      <c r="E3" s="25"/>
      <c r="AG3" s="13"/>
    </row>
    <row r="4" spans="1:43" x14ac:dyDescent="0.25">
      <c r="C4" s="24" t="s">
        <v>73</v>
      </c>
      <c r="D4" s="75" t="str">
        <f>'Contractes personal '!E4</f>
        <v>MASTERPIECE SL</v>
      </c>
      <c r="E4" s="25"/>
      <c r="F4" s="36" t="s">
        <v>55</v>
      </c>
      <c r="AG4" s="13"/>
    </row>
    <row r="5" spans="1:43" x14ac:dyDescent="0.25">
      <c r="C5" s="24" t="s">
        <v>74</v>
      </c>
      <c r="D5" s="75" t="str">
        <f>'Contractes personal '!E5</f>
        <v>B08482869</v>
      </c>
      <c r="E5" s="25"/>
      <c r="F5" s="37" t="s">
        <v>72</v>
      </c>
      <c r="AG5" s="13"/>
    </row>
    <row r="6" spans="1:43" hidden="1" x14ac:dyDescent="0.25">
      <c r="C6" s="24" t="s">
        <v>53</v>
      </c>
      <c r="D6" s="42" t="str">
        <f>'Contractes personal '!E6</f>
        <v>IU70-xxxxx</v>
      </c>
      <c r="E6" s="25"/>
      <c r="Z6" s="13" t="s">
        <v>110</v>
      </c>
      <c r="AG6" s="13"/>
    </row>
    <row r="7" spans="1:43" x14ac:dyDescent="0.25">
      <c r="B7" s="25"/>
      <c r="AG7" s="13"/>
    </row>
    <row r="8" spans="1:43" s="52" customFormat="1" hidden="1" x14ac:dyDescent="0.2">
      <c r="B8" s="53" t="s">
        <v>52</v>
      </c>
      <c r="C8" s="53"/>
      <c r="D8" s="53"/>
      <c r="E8" s="54"/>
      <c r="F8" s="25"/>
      <c r="G8" s="54" t="s">
        <v>54</v>
      </c>
      <c r="H8" s="54" t="s">
        <v>54</v>
      </c>
      <c r="K8" s="54" t="s">
        <v>54</v>
      </c>
      <c r="L8" s="54"/>
      <c r="P8" s="55"/>
      <c r="Q8" s="13"/>
      <c r="R8" s="13"/>
      <c r="S8" s="55"/>
      <c r="T8" s="51"/>
      <c r="U8" s="51"/>
      <c r="V8" s="51"/>
      <c r="W8" s="56" t="s">
        <v>109</v>
      </c>
      <c r="Z8" s="56" t="s">
        <v>109</v>
      </c>
      <c r="AA8" s="13"/>
      <c r="AB8" s="13"/>
      <c r="AM8" s="63" t="s">
        <v>52</v>
      </c>
      <c r="AN8" s="63" t="s">
        <v>52</v>
      </c>
      <c r="AO8" s="63" t="s">
        <v>52</v>
      </c>
      <c r="AP8" s="63" t="s">
        <v>52</v>
      </c>
    </row>
    <row r="9" spans="1:43" s="25" customFormat="1" ht="22.5" customHeight="1" x14ac:dyDescent="0.25">
      <c r="S9" s="159" t="s">
        <v>114</v>
      </c>
      <c r="T9" s="160"/>
      <c r="U9" s="160"/>
      <c r="V9" s="160"/>
      <c r="W9" s="160"/>
      <c r="X9" s="160"/>
      <c r="Y9" s="160"/>
      <c r="Z9" s="161"/>
      <c r="AA9" s="162" t="s">
        <v>115</v>
      </c>
      <c r="AB9" s="163"/>
      <c r="AC9" s="163"/>
      <c r="AD9" s="163"/>
      <c r="AE9" s="163"/>
      <c r="AF9" s="163"/>
      <c r="AG9" s="163"/>
      <c r="AH9" s="164"/>
      <c r="AI9" s="165" t="s">
        <v>116</v>
      </c>
      <c r="AJ9" s="166"/>
      <c r="AK9" s="166"/>
      <c r="AL9" s="167"/>
      <c r="AM9" s="165" t="s">
        <v>135</v>
      </c>
      <c r="AN9" s="166"/>
      <c r="AO9" s="166"/>
      <c r="AP9" s="167"/>
    </row>
    <row r="10" spans="1:43" s="5" customFormat="1" ht="38.25" x14ac:dyDescent="0.25">
      <c r="B10" s="10" t="s">
        <v>33</v>
      </c>
      <c r="C10" s="10" t="s">
        <v>61</v>
      </c>
      <c r="D10" s="10" t="s">
        <v>62</v>
      </c>
      <c r="E10" s="10" t="s">
        <v>8</v>
      </c>
      <c r="F10" s="10" t="s">
        <v>43</v>
      </c>
      <c r="G10" s="10" t="s">
        <v>14</v>
      </c>
      <c r="H10" s="10" t="s">
        <v>15</v>
      </c>
      <c r="I10" s="10" t="s">
        <v>35</v>
      </c>
      <c r="J10" s="10" t="s">
        <v>21</v>
      </c>
      <c r="K10" s="10" t="s">
        <v>25</v>
      </c>
      <c r="L10" s="10" t="s">
        <v>23</v>
      </c>
      <c r="M10" s="10" t="s">
        <v>22</v>
      </c>
      <c r="N10" s="10" t="s">
        <v>5</v>
      </c>
      <c r="O10" s="10" t="s">
        <v>99</v>
      </c>
      <c r="P10" s="10" t="s">
        <v>9</v>
      </c>
      <c r="Q10" s="10" t="s">
        <v>36</v>
      </c>
      <c r="R10" s="10" t="s">
        <v>211</v>
      </c>
      <c r="S10" s="10" t="s">
        <v>17</v>
      </c>
      <c r="T10" s="10" t="s">
        <v>18</v>
      </c>
      <c r="U10" s="10" t="s">
        <v>19</v>
      </c>
      <c r="V10" s="10" t="s">
        <v>20</v>
      </c>
      <c r="W10" s="10" t="s">
        <v>212</v>
      </c>
      <c r="X10" s="10" t="s">
        <v>37</v>
      </c>
      <c r="Y10" s="10" t="s">
        <v>111</v>
      </c>
      <c r="Z10" s="10" t="s">
        <v>16</v>
      </c>
      <c r="AA10" s="10" t="s">
        <v>117</v>
      </c>
      <c r="AB10" s="10" t="s">
        <v>118</v>
      </c>
      <c r="AC10" s="10" t="s">
        <v>119</v>
      </c>
      <c r="AD10" s="10" t="s">
        <v>120</v>
      </c>
      <c r="AE10" s="10" t="s">
        <v>66</v>
      </c>
      <c r="AF10" s="10" t="s">
        <v>67</v>
      </c>
      <c r="AG10" s="10" t="s">
        <v>69</v>
      </c>
      <c r="AH10" s="10" t="s">
        <v>65</v>
      </c>
      <c r="AI10" s="10" t="s">
        <v>130</v>
      </c>
      <c r="AJ10" s="10" t="s">
        <v>131</v>
      </c>
      <c r="AK10" s="10" t="s">
        <v>133</v>
      </c>
      <c r="AL10" s="15" t="s">
        <v>199</v>
      </c>
      <c r="AM10" s="10" t="s">
        <v>68</v>
      </c>
      <c r="AN10" s="10" t="s">
        <v>136</v>
      </c>
      <c r="AO10" s="10" t="s">
        <v>137</v>
      </c>
      <c r="AP10" s="10" t="s">
        <v>133</v>
      </c>
      <c r="AQ10" s="10" t="s">
        <v>139</v>
      </c>
    </row>
    <row r="11" spans="1:43" s="29" customFormat="1" ht="269.25" customHeight="1" x14ac:dyDescent="0.25">
      <c r="A11" s="49" t="s">
        <v>44</v>
      </c>
      <c r="B11" s="57"/>
      <c r="C11" s="58"/>
      <c r="D11" s="59"/>
      <c r="E11" s="59" t="s">
        <v>221</v>
      </c>
      <c r="F11" s="59" t="s">
        <v>127</v>
      </c>
      <c r="G11" s="60" t="s">
        <v>48</v>
      </c>
      <c r="H11" s="60" t="s">
        <v>49</v>
      </c>
      <c r="I11" s="59" t="s">
        <v>224</v>
      </c>
      <c r="J11" s="60" t="s">
        <v>225</v>
      </c>
      <c r="K11" s="59" t="s">
        <v>45</v>
      </c>
      <c r="L11" s="61" t="s">
        <v>87</v>
      </c>
      <c r="M11" s="61" t="s">
        <v>207</v>
      </c>
      <c r="N11" s="61" t="s">
        <v>88</v>
      </c>
      <c r="O11" s="59" t="s">
        <v>100</v>
      </c>
      <c r="P11" s="12" t="s">
        <v>176</v>
      </c>
      <c r="Q11" s="59" t="s">
        <v>101</v>
      </c>
      <c r="R11" s="59" t="s">
        <v>103</v>
      </c>
      <c r="S11" s="59" t="s">
        <v>104</v>
      </c>
      <c r="T11" s="59" t="s">
        <v>105</v>
      </c>
      <c r="U11" s="59" t="s">
        <v>56</v>
      </c>
      <c r="V11" s="59" t="s">
        <v>108</v>
      </c>
      <c r="W11" s="59" t="s">
        <v>106</v>
      </c>
      <c r="X11" s="59" t="s">
        <v>107</v>
      </c>
      <c r="Y11" s="59" t="s">
        <v>112</v>
      </c>
      <c r="Z11" s="59" t="s">
        <v>113</v>
      </c>
      <c r="AA11" s="59" t="s">
        <v>201</v>
      </c>
      <c r="AB11" s="59" t="s">
        <v>208</v>
      </c>
      <c r="AC11" s="59" t="s">
        <v>121</v>
      </c>
      <c r="AD11" s="59" t="s">
        <v>177</v>
      </c>
      <c r="AE11" s="59" t="s">
        <v>122</v>
      </c>
      <c r="AF11" s="59" t="s">
        <v>123</v>
      </c>
      <c r="AG11" s="59" t="s">
        <v>124</v>
      </c>
      <c r="AH11" s="59" t="s">
        <v>125</v>
      </c>
      <c r="AI11" s="50" t="s">
        <v>126</v>
      </c>
      <c r="AJ11" s="50" t="s">
        <v>132</v>
      </c>
      <c r="AK11" s="50" t="s">
        <v>134</v>
      </c>
      <c r="AL11" s="12" t="s">
        <v>200</v>
      </c>
      <c r="AM11" s="64" t="s">
        <v>129</v>
      </c>
      <c r="AN11" s="62" t="s">
        <v>128</v>
      </c>
      <c r="AO11" s="62" t="s">
        <v>128</v>
      </c>
      <c r="AP11" s="64" t="s">
        <v>138</v>
      </c>
      <c r="AQ11" s="59"/>
    </row>
    <row r="12" spans="1:43" s="17" customFormat="1" ht="45" customHeight="1" x14ac:dyDescent="0.25">
      <c r="A12" s="22"/>
      <c r="B12" s="46" t="str">
        <f>+$D$6</f>
        <v>IU70-xxxxx</v>
      </c>
      <c r="C12" s="20" t="s">
        <v>13</v>
      </c>
      <c r="D12" s="20" t="s">
        <v>60</v>
      </c>
      <c r="E12" s="122" t="s">
        <v>82</v>
      </c>
      <c r="F12" s="122" t="s">
        <v>228</v>
      </c>
      <c r="G12" s="125" t="str">
        <f t="shared" ref="G12" si="0">+CONCATENATE("Cost Anual"," ",$F12)</f>
        <v>Cost Anual Antoni Vila Morell</v>
      </c>
      <c r="H12" s="125" t="str">
        <f t="shared" ref="H12" si="1">+CONCATENATE("Coste Anual"," ",$F12)</f>
        <v>Coste Anual Antoni Vila Morell</v>
      </c>
      <c r="I12" s="122" t="s">
        <v>251</v>
      </c>
      <c r="J12" s="122" t="s">
        <v>252</v>
      </c>
      <c r="K12" s="125" t="str">
        <f t="shared" ref="K12" si="2">+IF(J12="","Omplir casella: Inicials del treballador",CONCATENATE($D$3,"-",$J12))</f>
        <v>COMRDI16-1-0030-AVM</v>
      </c>
      <c r="L12" s="122">
        <v>2017</v>
      </c>
      <c r="M12" s="122">
        <v>12</v>
      </c>
      <c r="N12" s="130">
        <v>43100</v>
      </c>
      <c r="O12" s="122" t="s">
        <v>91</v>
      </c>
      <c r="P12" s="122">
        <v>253852</v>
      </c>
      <c r="Q12" s="122" t="s">
        <v>59</v>
      </c>
      <c r="R12" s="131"/>
      <c r="S12" s="131">
        <f>Nòmines!K25</f>
        <v>44602.799999999996</v>
      </c>
      <c r="T12" s="131">
        <f>Nòmines!M25</f>
        <v>2622.39</v>
      </c>
      <c r="U12" s="131">
        <f>Nòmines!L25</f>
        <v>8890.6299999999992</v>
      </c>
      <c r="V12" s="131">
        <f>Nòmines!N25</f>
        <v>174.24</v>
      </c>
      <c r="W12" s="133">
        <f t="shared" ref="W12" si="3">+S12-T12-U12-V12</f>
        <v>32915.54</v>
      </c>
      <c r="X12" s="132">
        <f>Nòmines!Q25*Nòmines!R9</f>
        <v>13029.272909999998</v>
      </c>
      <c r="Y12" s="132">
        <v>0</v>
      </c>
      <c r="Z12" s="133">
        <f t="shared" ref="Z12" si="4">S12+X12-Y12</f>
        <v>57632.072909999995</v>
      </c>
      <c r="AA12" s="131">
        <f>Nòmines!P25</f>
        <v>41428.559999999998</v>
      </c>
      <c r="AB12" s="131">
        <f>Nòmines!R25</f>
        <v>41250.090000000004</v>
      </c>
      <c r="AC12" s="131">
        <v>0</v>
      </c>
      <c r="AD12" s="134">
        <f>Nòmines!R9</f>
        <v>0.3155</v>
      </c>
      <c r="AE12" s="135">
        <v>1800</v>
      </c>
      <c r="AF12" s="135">
        <v>277</v>
      </c>
      <c r="AG12" s="136">
        <f>AF12/AE12</f>
        <v>0.15388888888888888</v>
      </c>
      <c r="AH12" s="137">
        <f>ROUND(((AA12+((AB12*AD12)-AC12))/AE12),2)</f>
        <v>30.25</v>
      </c>
      <c r="AI12" s="138">
        <f>ROUND(AF12*AH12,2)</f>
        <v>8379.25</v>
      </c>
      <c r="AJ12" s="138">
        <f>ROUND(AI12*0.15,2)</f>
        <v>1256.8900000000001</v>
      </c>
      <c r="AK12" s="138">
        <f>AI12+AJ12</f>
        <v>9636.14</v>
      </c>
      <c r="AL12" s="139" t="s">
        <v>194</v>
      </c>
      <c r="AM12" s="140"/>
      <c r="AN12" s="141">
        <f t="shared" ref="AN12" si="5">ROUND(AI12*AM12,2)</f>
        <v>0</v>
      </c>
      <c r="AO12" s="141">
        <f t="shared" ref="AO12" si="6">ROUND(AJ12*AM12,2)</f>
        <v>0</v>
      </c>
      <c r="AP12" s="141">
        <f>AN12+AO12</f>
        <v>0</v>
      </c>
      <c r="AQ12" s="135" t="s">
        <v>257</v>
      </c>
    </row>
  </sheetData>
  <sheetProtection algorithmName="SHA-512" hashValue="PVR0ez7V7IXO+hfiDwJ2de+EpalrgRE7LRUUSJLUp5pKhkOrj7NevXRSKy93yTT3uNqpPVx1B2fAX6dzdNHwTw==" saltValue="i33P3ndp4k8N7j2Za/Z1MQ==" spinCount="100000" sheet="1" objects="1" scenarios="1"/>
  <mergeCells count="4">
    <mergeCell ref="S9:Z9"/>
    <mergeCell ref="AA9:AH9"/>
    <mergeCell ref="AM9:AP9"/>
    <mergeCell ref="AI9:AL9"/>
  </mergeCells>
  <dataValidations disablePrompts="1" count="1">
    <dataValidation type="custom" allowBlank="1" showInputMessage="1" showErrorMessage="1" sqref="E10" xr:uid="{00000000-0002-0000-0400-000000000000}">
      <formula1>SUM(#REF!)</formula1>
    </dataValidation>
  </dataValidations>
  <pageMargins left="0.7" right="0.7" top="0.75" bottom="0.75" header="0.3" footer="0.3"/>
  <pageSetup paperSize="9" scale="10" orientation="landscape" r:id="rId1"/>
  <headerFooter>
    <oddFooter>&amp;R&amp;8D.84
Versió 3, 24 de gener de 2020</oddFooter>
  </headerFooter>
  <ignoredErrors>
    <ignoredError sqref="S12:V12 X12 AA12:AB12 AD12" unlocked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3939BF97-3BC5-4391-A2EE-97E87A78ED25}">
          <x14:formula1>
            <xm:f>'C:\Users\mpadin\AppData\Local\Temp\[Exemple_detall_despeses-1.xlsx]Opcions'!#REF!</xm:f>
          </x14:formula1>
          <xm:sqref>E12 O12 Q12 AL12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57DB5-34DF-404E-A58F-A4EE073D6CD3}">
  <dimension ref="A1:J33"/>
  <sheetViews>
    <sheetView workbookViewId="0">
      <selection activeCell="C27" sqref="C27"/>
    </sheetView>
  </sheetViews>
  <sheetFormatPr defaultColWidth="9.140625" defaultRowHeight="15" x14ac:dyDescent="0.25"/>
  <cols>
    <col min="1" max="1" width="57.5703125" bestFit="1" customWidth="1"/>
    <col min="4" max="4" width="36" bestFit="1" customWidth="1"/>
    <col min="9" max="9" width="22.28515625" bestFit="1" customWidth="1"/>
  </cols>
  <sheetData>
    <row r="1" spans="1:10" x14ac:dyDescent="0.25">
      <c r="A1" s="47" t="s">
        <v>8</v>
      </c>
      <c r="D1" s="47" t="s">
        <v>89</v>
      </c>
      <c r="F1" t="s">
        <v>102</v>
      </c>
      <c r="I1" s="47" t="s">
        <v>196</v>
      </c>
    </row>
    <row r="2" spans="1:10" x14ac:dyDescent="0.25">
      <c r="A2" t="s">
        <v>80</v>
      </c>
      <c r="D2" t="s">
        <v>90</v>
      </c>
      <c r="E2" s="48" t="s">
        <v>95</v>
      </c>
      <c r="F2" t="s">
        <v>64</v>
      </c>
      <c r="I2" t="s">
        <v>192</v>
      </c>
      <c r="J2" s="48" t="s">
        <v>95</v>
      </c>
    </row>
    <row r="3" spans="1:10" x14ac:dyDescent="0.25">
      <c r="A3" t="s">
        <v>81</v>
      </c>
      <c r="D3" t="s">
        <v>91</v>
      </c>
      <c r="E3" s="48" t="s">
        <v>96</v>
      </c>
      <c r="F3" t="s">
        <v>59</v>
      </c>
      <c r="I3" t="s">
        <v>193</v>
      </c>
      <c r="J3" s="48" t="s">
        <v>96</v>
      </c>
    </row>
    <row r="4" spans="1:10" x14ac:dyDescent="0.25">
      <c r="A4" t="s">
        <v>82</v>
      </c>
      <c r="D4" t="s">
        <v>92</v>
      </c>
      <c r="E4" s="48" t="s">
        <v>70</v>
      </c>
      <c r="I4" t="s">
        <v>194</v>
      </c>
      <c r="J4" s="48" t="s">
        <v>70</v>
      </c>
    </row>
    <row r="5" spans="1:10" x14ac:dyDescent="0.25">
      <c r="A5" t="s">
        <v>83</v>
      </c>
      <c r="D5" t="s">
        <v>93</v>
      </c>
      <c r="E5" s="48" t="s">
        <v>97</v>
      </c>
      <c r="I5" t="s">
        <v>195</v>
      </c>
      <c r="J5" s="48" t="s">
        <v>97</v>
      </c>
    </row>
    <row r="6" spans="1:10" x14ac:dyDescent="0.25">
      <c r="A6" t="s">
        <v>84</v>
      </c>
      <c r="D6" t="s">
        <v>94</v>
      </c>
      <c r="E6" s="48" t="s">
        <v>98</v>
      </c>
      <c r="I6" t="s">
        <v>94</v>
      </c>
      <c r="J6" s="48" t="s">
        <v>98</v>
      </c>
    </row>
    <row r="7" spans="1:10" x14ac:dyDescent="0.25">
      <c r="A7" t="s">
        <v>85</v>
      </c>
    </row>
    <row r="8" spans="1:10" x14ac:dyDescent="0.25">
      <c r="A8" t="s">
        <v>86</v>
      </c>
    </row>
    <row r="9" spans="1:10" x14ac:dyDescent="0.25">
      <c r="A9" t="s">
        <v>220</v>
      </c>
      <c r="I9" s="47" t="s">
        <v>197</v>
      </c>
    </row>
    <row r="10" spans="1:10" x14ac:dyDescent="0.25">
      <c r="I10" t="s">
        <v>192</v>
      </c>
      <c r="J10" s="48" t="s">
        <v>95</v>
      </c>
    </row>
    <row r="11" spans="1:10" x14ac:dyDescent="0.25">
      <c r="I11" t="s">
        <v>193</v>
      </c>
      <c r="J11" s="48" t="s">
        <v>96</v>
      </c>
    </row>
    <row r="12" spans="1:10" s="47" customFormat="1" x14ac:dyDescent="0.25">
      <c r="A12" s="47" t="s">
        <v>178</v>
      </c>
      <c r="D12" s="47" t="s">
        <v>180</v>
      </c>
      <c r="I12" t="s">
        <v>194</v>
      </c>
      <c r="J12" s="48" t="s">
        <v>70</v>
      </c>
    </row>
    <row r="13" spans="1:10" x14ac:dyDescent="0.25">
      <c r="A13" t="s">
        <v>143</v>
      </c>
      <c r="B13" s="48" t="s">
        <v>95</v>
      </c>
      <c r="C13" s="48"/>
      <c r="D13" s="66" t="s">
        <v>182</v>
      </c>
      <c r="E13" s="68">
        <v>0</v>
      </c>
      <c r="I13" t="s">
        <v>195</v>
      </c>
      <c r="J13" s="48" t="s">
        <v>97</v>
      </c>
    </row>
    <row r="14" spans="1:10" x14ac:dyDescent="0.25">
      <c r="A14" t="s">
        <v>144</v>
      </c>
      <c r="B14" s="48" t="s">
        <v>96</v>
      </c>
      <c r="C14" s="48"/>
      <c r="D14" s="67">
        <v>0.04</v>
      </c>
      <c r="E14" s="68">
        <v>4</v>
      </c>
      <c r="I14" t="s">
        <v>94</v>
      </c>
      <c r="J14" s="48" t="s">
        <v>98</v>
      </c>
    </row>
    <row r="15" spans="1:10" x14ac:dyDescent="0.25">
      <c r="A15" t="s">
        <v>145</v>
      </c>
      <c r="B15" s="48" t="s">
        <v>70</v>
      </c>
      <c r="C15" s="48"/>
      <c r="D15" s="67">
        <v>0.08</v>
      </c>
      <c r="E15" s="66">
        <v>8</v>
      </c>
    </row>
    <row r="16" spans="1:10" x14ac:dyDescent="0.25">
      <c r="A16" t="s">
        <v>146</v>
      </c>
      <c r="B16" s="48" t="s">
        <v>97</v>
      </c>
      <c r="C16" s="48"/>
      <c r="D16" s="67">
        <v>0.1</v>
      </c>
      <c r="E16" s="66">
        <v>10</v>
      </c>
    </row>
    <row r="17" spans="1:10" x14ac:dyDescent="0.25">
      <c r="A17" t="s">
        <v>147</v>
      </c>
      <c r="B17" s="48" t="s">
        <v>98</v>
      </c>
      <c r="C17" s="48"/>
      <c r="D17" s="67">
        <v>0.18</v>
      </c>
      <c r="E17" s="66">
        <v>18</v>
      </c>
      <c r="I17" s="47" t="s">
        <v>198</v>
      </c>
    </row>
    <row r="18" spans="1:10" x14ac:dyDescent="0.25">
      <c r="A18" t="s">
        <v>148</v>
      </c>
      <c r="B18" s="48" t="s">
        <v>154</v>
      </c>
      <c r="C18" s="48"/>
      <c r="D18" s="67">
        <v>0.21</v>
      </c>
      <c r="E18" s="66">
        <v>21</v>
      </c>
      <c r="I18" t="s">
        <v>192</v>
      </c>
      <c r="J18" s="48" t="s">
        <v>95</v>
      </c>
    </row>
    <row r="19" spans="1:10" x14ac:dyDescent="0.25">
      <c r="A19" t="s">
        <v>149</v>
      </c>
      <c r="B19" s="48" t="s">
        <v>155</v>
      </c>
      <c r="C19" s="48"/>
      <c r="D19" s="66" t="s">
        <v>181</v>
      </c>
      <c r="E19" s="66">
        <v>99</v>
      </c>
      <c r="I19" t="s">
        <v>193</v>
      </c>
      <c r="J19" s="48" t="s">
        <v>96</v>
      </c>
    </row>
    <row r="20" spans="1:10" x14ac:dyDescent="0.25">
      <c r="A20" t="s">
        <v>150</v>
      </c>
      <c r="B20" s="48" t="s">
        <v>156</v>
      </c>
      <c r="C20" s="48"/>
      <c r="I20" t="s">
        <v>94</v>
      </c>
      <c r="J20" s="48" t="s">
        <v>98</v>
      </c>
    </row>
    <row r="21" spans="1:10" x14ac:dyDescent="0.25">
      <c r="A21" t="s">
        <v>151</v>
      </c>
      <c r="B21" s="48" t="s">
        <v>63</v>
      </c>
      <c r="C21" s="48"/>
    </row>
    <row r="22" spans="1:10" x14ac:dyDescent="0.25">
      <c r="A22" t="s">
        <v>153</v>
      </c>
      <c r="B22" s="48" t="s">
        <v>157</v>
      </c>
      <c r="C22" s="48"/>
    </row>
    <row r="23" spans="1:10" x14ac:dyDescent="0.25">
      <c r="A23" t="s">
        <v>152</v>
      </c>
      <c r="B23" s="48" t="s">
        <v>158</v>
      </c>
      <c r="C23" s="48"/>
    </row>
    <row r="25" spans="1:10" x14ac:dyDescent="0.25">
      <c r="A25" s="47" t="s">
        <v>179</v>
      </c>
      <c r="D25" s="47" t="s">
        <v>205</v>
      </c>
    </row>
    <row r="26" spans="1:10" x14ac:dyDescent="0.25">
      <c r="A26" t="s">
        <v>159</v>
      </c>
      <c r="B26" s="48" t="s">
        <v>154</v>
      </c>
      <c r="C26" s="48"/>
      <c r="D26" t="s">
        <v>206</v>
      </c>
    </row>
    <row r="27" spans="1:10" x14ac:dyDescent="0.25">
      <c r="A27" t="s">
        <v>160</v>
      </c>
      <c r="B27" s="48" t="s">
        <v>155</v>
      </c>
      <c r="C27" s="48"/>
      <c r="D27" t="s">
        <v>204</v>
      </c>
    </row>
    <row r="28" spans="1:10" x14ac:dyDescent="0.25">
      <c r="A28" t="s">
        <v>152</v>
      </c>
      <c r="B28" s="48" t="s">
        <v>158</v>
      </c>
      <c r="C28" s="48"/>
    </row>
    <row r="31" spans="1:10" x14ac:dyDescent="0.25">
      <c r="A31" t="s">
        <v>216</v>
      </c>
    </row>
    <row r="32" spans="1:10" x14ac:dyDescent="0.25">
      <c r="A32" t="s">
        <v>217</v>
      </c>
    </row>
    <row r="33" spans="1:1" x14ac:dyDescent="0.25">
      <c r="A33" t="s">
        <v>218</v>
      </c>
    </row>
  </sheetData>
  <sheetProtection algorithmName="SHA-512" hashValue="E+p80oUfWwy3KegGvLM6E4lQz0fQfJdd7l0tram5ep8p9g9hJJeRPF834ljwTvkrdrbPKPMOG2GgiaWtpe1Dkw==" saltValue="0GAbi3Qk6vqwCrCA7DxJ1Q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7CCD-25C0-475E-87AA-8CF8E229F090}">
  <dimension ref="K3:L4"/>
  <sheetViews>
    <sheetView workbookViewId="0">
      <selection activeCell="K22" sqref="K22"/>
    </sheetView>
  </sheetViews>
  <sheetFormatPr defaultRowHeight="15" x14ac:dyDescent="0.25"/>
  <cols>
    <col min="11" max="11" width="4.5703125" bestFit="1" customWidth="1"/>
  </cols>
  <sheetData>
    <row r="3" spans="11:12" x14ac:dyDescent="0.25">
      <c r="K3" s="142" t="s">
        <v>258</v>
      </c>
      <c r="L3" t="s">
        <v>259</v>
      </c>
    </row>
    <row r="4" spans="11:12" x14ac:dyDescent="0.25">
      <c r="L4" t="s">
        <v>260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ull6"/>
  <dimension ref="A1:AH14"/>
  <sheetViews>
    <sheetView zoomScale="80" zoomScaleNormal="80" zoomScalePageLayoutView="70" workbookViewId="0">
      <selection activeCell="G5" sqref="G5"/>
    </sheetView>
  </sheetViews>
  <sheetFormatPr defaultColWidth="11.42578125" defaultRowHeight="12.75" x14ac:dyDescent="0.25"/>
  <cols>
    <col min="1" max="1" width="16.5703125" style="13" customWidth="1"/>
    <col min="2" max="2" width="15.7109375" style="13" hidden="1" customWidth="1"/>
    <col min="3" max="3" width="18.42578125" style="13" customWidth="1"/>
    <col min="4" max="4" width="30" style="13" hidden="1" customWidth="1"/>
    <col min="5" max="5" width="27.28515625" style="29" customWidth="1"/>
    <col min="6" max="6" width="30" style="3" bestFit="1" customWidth="1"/>
    <col min="7" max="8" width="29" style="13" customWidth="1"/>
    <col min="9" max="9" width="27.42578125" style="13" customWidth="1"/>
    <col min="10" max="10" width="30.42578125" style="13" bestFit="1" customWidth="1"/>
    <col min="11" max="13" width="38.140625" style="13" customWidth="1"/>
    <col min="14" max="15" width="26.5703125" style="13" customWidth="1"/>
    <col min="16" max="16" width="21.5703125" style="13" customWidth="1"/>
    <col min="17" max="17" width="26.5703125" style="13" customWidth="1"/>
    <col min="18" max="18" width="20.5703125" style="13" customWidth="1"/>
    <col min="19" max="25" width="25.42578125" style="13" customWidth="1"/>
    <col min="26" max="26" width="35.5703125" style="13" customWidth="1"/>
    <col min="27" max="27" width="25.42578125" style="13" hidden="1" customWidth="1"/>
    <col min="28" max="28" width="25.42578125" style="28" hidden="1" customWidth="1"/>
    <col min="29" max="29" width="25.42578125" style="28" customWidth="1"/>
    <col min="30" max="30" width="20.7109375" style="28" customWidth="1"/>
    <col min="31" max="31" width="43.42578125" style="28" customWidth="1"/>
    <col min="32" max="32" width="34.5703125" style="28" customWidth="1"/>
    <col min="33" max="33" width="20" style="28" customWidth="1"/>
    <col min="34" max="34" width="52.85546875" style="28" customWidth="1"/>
    <col min="35" max="16384" width="11.42578125" style="13"/>
  </cols>
  <sheetData>
    <row r="1" spans="1:34" x14ac:dyDescent="0.25">
      <c r="D1" s="25"/>
      <c r="E1" s="27"/>
      <c r="X1" s="25"/>
      <c r="Y1" s="25"/>
      <c r="Z1" s="25"/>
      <c r="AA1" s="25"/>
      <c r="AB1" s="13"/>
      <c r="AC1" s="13"/>
      <c r="AD1" s="13"/>
      <c r="AE1" s="13"/>
      <c r="AF1" s="13"/>
      <c r="AG1" s="13"/>
      <c r="AH1" s="13"/>
    </row>
    <row r="2" spans="1:34" x14ac:dyDescent="0.25">
      <c r="D2" s="25"/>
      <c r="E2" s="24" t="s">
        <v>219</v>
      </c>
      <c r="F2" s="32" t="str">
        <f>'Contractes personal '!E2</f>
        <v>Parcial</v>
      </c>
      <c r="X2" s="25"/>
      <c r="Y2" s="25"/>
      <c r="Z2" s="25"/>
      <c r="AA2" s="25"/>
      <c r="AB2" s="13"/>
      <c r="AC2" s="13"/>
      <c r="AD2" s="13"/>
      <c r="AE2" s="13"/>
      <c r="AF2" s="13"/>
      <c r="AG2" s="13"/>
      <c r="AH2" s="13"/>
    </row>
    <row r="3" spans="1:34" x14ac:dyDescent="0.25">
      <c r="E3" s="23" t="s">
        <v>0</v>
      </c>
      <c r="F3" s="32" t="str">
        <f>'Contractes personal '!E3</f>
        <v>COMRDI16-1-0030</v>
      </c>
      <c r="G3" s="25"/>
      <c r="H3" s="25"/>
      <c r="I3" s="36" t="s">
        <v>55</v>
      </c>
      <c r="Z3" s="25"/>
      <c r="AA3" s="25"/>
      <c r="AB3" s="25"/>
      <c r="AC3" s="25"/>
      <c r="AD3" s="13"/>
      <c r="AE3" s="13"/>
      <c r="AF3" s="13"/>
      <c r="AG3" s="13"/>
      <c r="AH3" s="13"/>
    </row>
    <row r="4" spans="1:34" x14ac:dyDescent="0.25">
      <c r="E4" s="23" t="s">
        <v>73</v>
      </c>
      <c r="F4" s="32" t="str">
        <f>'Contractes personal '!E4</f>
        <v>MASTERPIECE SL</v>
      </c>
      <c r="G4" s="25"/>
      <c r="H4" s="25"/>
      <c r="I4" s="37" t="s">
        <v>72</v>
      </c>
      <c r="Z4" s="25"/>
      <c r="AA4" s="25"/>
      <c r="AB4" s="25"/>
      <c r="AC4" s="25"/>
      <c r="AD4" s="13"/>
      <c r="AE4" s="13"/>
      <c r="AF4" s="13"/>
      <c r="AG4" s="13"/>
      <c r="AH4" s="13"/>
    </row>
    <row r="5" spans="1:34" x14ac:dyDescent="0.25">
      <c r="E5" s="24" t="s">
        <v>74</v>
      </c>
      <c r="F5" s="32" t="str">
        <f>'Contractes personal '!E5</f>
        <v>B08482869</v>
      </c>
      <c r="G5" s="25"/>
      <c r="H5" s="25"/>
      <c r="I5" s="3"/>
      <c r="Z5" s="25"/>
      <c r="AA5" s="25"/>
      <c r="AB5" s="25"/>
      <c r="AC5" s="25"/>
      <c r="AD5" s="13"/>
      <c r="AE5" s="13"/>
      <c r="AF5" s="13"/>
      <c r="AG5" s="13"/>
      <c r="AH5" s="13"/>
    </row>
    <row r="6" spans="1:34" hidden="1" x14ac:dyDescent="0.25">
      <c r="E6" s="6" t="s">
        <v>53</v>
      </c>
      <c r="F6" s="32" t="str">
        <f>'Contractes personal '!E6</f>
        <v>IU70-xxxxx</v>
      </c>
      <c r="G6" s="25"/>
      <c r="H6" s="25"/>
      <c r="I6" s="3"/>
      <c r="Z6" s="25"/>
      <c r="AA6" s="25"/>
      <c r="AB6" s="25"/>
      <c r="AC6" s="25"/>
      <c r="AD6" s="13" t="s">
        <v>110</v>
      </c>
      <c r="AE6" s="13"/>
      <c r="AF6" s="13"/>
      <c r="AG6" s="13"/>
      <c r="AH6" s="13"/>
    </row>
    <row r="7" spans="1:34" x14ac:dyDescent="0.25">
      <c r="B7" s="25"/>
      <c r="C7" s="25"/>
      <c r="D7" s="25"/>
      <c r="E7" s="27"/>
      <c r="X7" s="25"/>
      <c r="Y7" s="25"/>
      <c r="Z7" s="25"/>
      <c r="AA7" s="25"/>
      <c r="AB7" s="13"/>
      <c r="AC7" s="13"/>
      <c r="AD7" s="13"/>
      <c r="AE7" s="13"/>
      <c r="AF7" s="13"/>
      <c r="AG7" s="13"/>
      <c r="AH7" s="13"/>
    </row>
    <row r="8" spans="1:34" s="1" customFormat="1" ht="25.5" x14ac:dyDescent="0.2">
      <c r="A8" s="26"/>
      <c r="B8" s="18" t="s">
        <v>54</v>
      </c>
      <c r="C8" s="19"/>
      <c r="D8" s="19" t="s">
        <v>52</v>
      </c>
      <c r="E8" s="27"/>
      <c r="F8" s="18"/>
      <c r="G8" s="18"/>
      <c r="H8" s="18"/>
      <c r="J8" s="13"/>
      <c r="K8" s="13"/>
      <c r="L8" s="4"/>
      <c r="M8" s="4"/>
      <c r="N8" s="18"/>
      <c r="P8" s="52"/>
      <c r="S8" s="13"/>
      <c r="V8" s="18"/>
      <c r="W8" s="4"/>
      <c r="X8" s="18"/>
      <c r="Z8" s="25"/>
      <c r="AA8" s="69" t="s">
        <v>52</v>
      </c>
      <c r="AB8" s="69" t="s">
        <v>52</v>
      </c>
    </row>
    <row r="9" spans="1:34" s="5" customFormat="1" ht="38.25" x14ac:dyDescent="0.25">
      <c r="B9" s="6" t="s">
        <v>33</v>
      </c>
      <c r="C9" s="6" t="s">
        <v>34</v>
      </c>
      <c r="D9" s="6" t="s">
        <v>38</v>
      </c>
      <c r="E9" s="6" t="s">
        <v>8</v>
      </c>
      <c r="F9" s="6" t="s">
        <v>61</v>
      </c>
      <c r="G9" s="6" t="s">
        <v>222</v>
      </c>
      <c r="H9" s="6" t="s">
        <v>1</v>
      </c>
      <c r="I9" s="6" t="s">
        <v>3</v>
      </c>
      <c r="J9" s="6" t="s">
        <v>2</v>
      </c>
      <c r="K9" s="6" t="s">
        <v>7</v>
      </c>
      <c r="L9" s="6" t="s">
        <v>6</v>
      </c>
      <c r="M9" s="10" t="s">
        <v>166</v>
      </c>
      <c r="N9" s="6" t="s">
        <v>4</v>
      </c>
      <c r="O9" s="6" t="s">
        <v>5</v>
      </c>
      <c r="P9" s="10" t="s">
        <v>99</v>
      </c>
      <c r="Q9" s="6" t="s">
        <v>9</v>
      </c>
      <c r="R9" s="10" t="s">
        <v>36</v>
      </c>
      <c r="S9" s="10" t="s">
        <v>211</v>
      </c>
      <c r="T9" s="6" t="s">
        <v>11</v>
      </c>
      <c r="U9" s="6" t="s">
        <v>10</v>
      </c>
      <c r="V9" s="6" t="s">
        <v>41</v>
      </c>
      <c r="W9" s="6" t="s">
        <v>42</v>
      </c>
      <c r="X9" s="6" t="s">
        <v>184</v>
      </c>
      <c r="Y9" s="6" t="s">
        <v>39</v>
      </c>
      <c r="Z9" s="6" t="s">
        <v>71</v>
      </c>
      <c r="AA9" s="10" t="s">
        <v>68</v>
      </c>
      <c r="AB9" s="6" t="s">
        <v>40</v>
      </c>
      <c r="AC9" s="15" t="s">
        <v>12</v>
      </c>
      <c r="AD9" s="15" t="s">
        <v>188</v>
      </c>
      <c r="AE9" s="15" t="s">
        <v>187</v>
      </c>
      <c r="AF9" s="15" t="s">
        <v>57</v>
      </c>
      <c r="AG9" s="15" t="s">
        <v>188</v>
      </c>
      <c r="AH9" s="15" t="s">
        <v>139</v>
      </c>
    </row>
    <row r="10" spans="1:34" s="29" customFormat="1" ht="201" customHeight="1" x14ac:dyDescent="0.25">
      <c r="A10" s="6" t="s">
        <v>44</v>
      </c>
      <c r="B10" s="11"/>
      <c r="C10" s="30"/>
      <c r="D10" s="12" t="s">
        <v>142</v>
      </c>
      <c r="E10" s="59" t="s">
        <v>221</v>
      </c>
      <c r="F10" s="59" t="s">
        <v>161</v>
      </c>
      <c r="G10" s="65" t="s">
        <v>226</v>
      </c>
      <c r="H10" s="12" t="s">
        <v>162</v>
      </c>
      <c r="I10" s="12" t="s">
        <v>163</v>
      </c>
      <c r="J10" s="12" t="s">
        <v>164</v>
      </c>
      <c r="K10" s="11" t="s">
        <v>167</v>
      </c>
      <c r="L10" s="31" t="s">
        <v>168</v>
      </c>
      <c r="M10" s="65" t="s">
        <v>165</v>
      </c>
      <c r="N10" s="9" t="s">
        <v>169</v>
      </c>
      <c r="O10" s="9" t="s">
        <v>170</v>
      </c>
      <c r="P10" s="59" t="s">
        <v>100</v>
      </c>
      <c r="Q10" s="12" t="s">
        <v>175</v>
      </c>
      <c r="R10" s="59" t="s">
        <v>101</v>
      </c>
      <c r="S10" s="59" t="s">
        <v>103</v>
      </c>
      <c r="T10" s="59" t="s">
        <v>171</v>
      </c>
      <c r="U10" s="11" t="s">
        <v>172</v>
      </c>
      <c r="V10" s="12" t="s">
        <v>173</v>
      </c>
      <c r="W10" s="12" t="s">
        <v>174</v>
      </c>
      <c r="X10" s="59" t="s">
        <v>183</v>
      </c>
      <c r="Y10" s="12" t="s">
        <v>185</v>
      </c>
      <c r="Z10" s="12" t="s">
        <v>189</v>
      </c>
      <c r="AA10" s="64" t="s">
        <v>129</v>
      </c>
      <c r="AB10" s="62" t="s">
        <v>128</v>
      </c>
      <c r="AC10" s="12" t="s">
        <v>186</v>
      </c>
      <c r="AD10" s="12" t="s">
        <v>191</v>
      </c>
      <c r="AE10" s="12" t="s">
        <v>190</v>
      </c>
      <c r="AF10" s="12" t="s">
        <v>209</v>
      </c>
      <c r="AG10" s="12" t="s">
        <v>210</v>
      </c>
      <c r="AH10" s="12" t="s">
        <v>203</v>
      </c>
    </row>
    <row r="11" spans="1:34" s="17" customFormat="1" ht="42.75" customHeight="1" x14ac:dyDescent="0.25">
      <c r="B11" s="16" t="str">
        <f>$F$6</f>
        <v>IU70-xxxxx</v>
      </c>
      <c r="C11" s="20" t="s">
        <v>140</v>
      </c>
      <c r="D11" s="14" t="s">
        <v>58</v>
      </c>
      <c r="E11" s="33" t="s">
        <v>82</v>
      </c>
      <c r="F11" s="40" t="s">
        <v>159</v>
      </c>
      <c r="G11" s="40">
        <v>2</v>
      </c>
      <c r="H11" s="122" t="s">
        <v>261</v>
      </c>
      <c r="I11" s="122" t="s">
        <v>262</v>
      </c>
      <c r="J11" s="143" t="s">
        <v>263</v>
      </c>
      <c r="K11" s="122" t="s">
        <v>264</v>
      </c>
      <c r="L11" s="122" t="s">
        <v>265</v>
      </c>
      <c r="M11" s="122" t="s">
        <v>266</v>
      </c>
      <c r="N11" s="144">
        <v>42850</v>
      </c>
      <c r="O11" s="144">
        <v>42870</v>
      </c>
      <c r="P11" s="122" t="s">
        <v>91</v>
      </c>
      <c r="Q11" s="145">
        <v>54347825</v>
      </c>
      <c r="R11" s="122" t="s">
        <v>59</v>
      </c>
      <c r="S11" s="131"/>
      <c r="T11" s="131">
        <v>1459</v>
      </c>
      <c r="U11" s="131">
        <v>306.39</v>
      </c>
      <c r="V11" s="146">
        <v>0</v>
      </c>
      <c r="W11" s="131">
        <v>218.85</v>
      </c>
      <c r="X11" s="147">
        <v>0.21</v>
      </c>
      <c r="Y11" s="146">
        <f>T11+U11-W11</f>
        <v>1546.54</v>
      </c>
      <c r="Z11" s="148">
        <f>T11-W11</f>
        <v>1240.1500000000001</v>
      </c>
      <c r="AA11" s="140"/>
      <c r="AB11" s="146">
        <f>ROUND(Z11*AA11,2)</f>
        <v>0</v>
      </c>
      <c r="AC11" s="146">
        <f>+Y11-Z11</f>
        <v>306.38999999999987</v>
      </c>
      <c r="AD11" s="125" t="b">
        <f t="shared" ref="AD11:AD12" si="0">AC11=U11</f>
        <v>1</v>
      </c>
      <c r="AE11" s="145"/>
      <c r="AF11" s="131"/>
      <c r="AG11" s="125" t="str">
        <f t="shared" ref="AG11:AG12" si="1">+IF(Z11&lt;=Y11,"OK", "ERROR: la despesa imputada al projecte no pot superar la despesa total de la factura.")</f>
        <v>OK</v>
      </c>
      <c r="AH11" s="122"/>
    </row>
    <row r="12" spans="1:34" s="17" customFormat="1" ht="48" customHeight="1" x14ac:dyDescent="0.25">
      <c r="B12" s="16" t="str">
        <f t="shared" ref="B12" si="2">$F$6</f>
        <v>IU70-xxxxx</v>
      </c>
      <c r="C12" s="20" t="s">
        <v>141</v>
      </c>
      <c r="D12" s="14" t="s">
        <v>58</v>
      </c>
      <c r="E12" s="33" t="s">
        <v>82</v>
      </c>
      <c r="F12" s="40" t="s">
        <v>159</v>
      </c>
      <c r="G12" s="40">
        <v>2</v>
      </c>
      <c r="H12" s="122" t="s">
        <v>261</v>
      </c>
      <c r="I12" s="122" t="s">
        <v>262</v>
      </c>
      <c r="J12" s="143" t="s">
        <v>263</v>
      </c>
      <c r="K12" s="122" t="s">
        <v>267</v>
      </c>
      <c r="L12" s="122" t="s">
        <v>268</v>
      </c>
      <c r="M12" s="122" t="s">
        <v>266</v>
      </c>
      <c r="N12" s="126" t="s">
        <v>269</v>
      </c>
      <c r="O12" s="126" t="s">
        <v>269</v>
      </c>
      <c r="P12" s="122" t="s">
        <v>91</v>
      </c>
      <c r="Q12" s="145">
        <v>54347825</v>
      </c>
      <c r="R12" s="122" t="s">
        <v>59</v>
      </c>
      <c r="S12" s="131"/>
      <c r="T12" s="131">
        <v>218.85</v>
      </c>
      <c r="U12" s="131">
        <v>0</v>
      </c>
      <c r="V12" s="146">
        <v>0</v>
      </c>
      <c r="W12" s="131">
        <v>0</v>
      </c>
      <c r="X12" s="147" t="s">
        <v>182</v>
      </c>
      <c r="Y12" s="146">
        <f t="shared" ref="Y12" si="3">T12+U12-W12</f>
        <v>218.85</v>
      </c>
      <c r="Z12" s="148">
        <f>T12</f>
        <v>218.85</v>
      </c>
      <c r="AA12" s="140"/>
      <c r="AB12" s="146">
        <f t="shared" ref="AB12" si="4">ROUND(Z12*AA12,2)</f>
        <v>0</v>
      </c>
      <c r="AC12" s="146">
        <f t="shared" ref="AC12" si="5">+Y12-Z12</f>
        <v>0</v>
      </c>
      <c r="AD12" s="125" t="b">
        <f t="shared" si="0"/>
        <v>1</v>
      </c>
      <c r="AE12" s="145"/>
      <c r="AF12" s="131"/>
      <c r="AG12" s="125" t="str">
        <f t="shared" si="1"/>
        <v>OK</v>
      </c>
      <c r="AH12" s="122"/>
    </row>
    <row r="13" spans="1:34" x14ac:dyDescent="0.25">
      <c r="Z13" s="149">
        <f>Z11+Z12</f>
        <v>1459</v>
      </c>
    </row>
    <row r="14" spans="1:34" ht="38.25" x14ac:dyDescent="0.25">
      <c r="Z14" s="5" t="s">
        <v>270</v>
      </c>
    </row>
  </sheetData>
  <sheetProtection algorithmName="SHA-512" hashValue="qv3MnojvMCDNHq8J1cf6Syfic1dQbsh6iGShzm6q+zmip713XEvUHrJ7cSjTAvaKkLxqaK8GNgmop9kz63QbZA==" saltValue="Z0KH1MRCqZrBwt47vXwnxg==" spinCount="100000" sheet="1" objects="1" scenarios="1"/>
  <pageMargins left="0.7" right="0.7" top="0.75" bottom="0.75" header="0.3" footer="0.3"/>
  <pageSetup paperSize="9" scale="10" orientation="landscape" r:id="rId1"/>
  <headerFooter>
    <oddFooter>&amp;R&amp;8D.84
Versió 3, 24 de gener de 2020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82682391-E35F-4C68-9890-A621436807F5}">
          <x14:formula1>
            <xm:f>Opcions!$A$26:$A$28</xm:f>
          </x14:formula1>
          <xm:sqref>F11:F12</xm:sqref>
        </x14:dataValidation>
        <x14:dataValidation type="list" allowBlank="1" showInputMessage="1" showErrorMessage="1" xr:uid="{6936B1F9-0C86-4267-A0D3-4E9760C8EC6F}">
          <x14:formula1>
            <xm:f>Opcions!$A$2:$A$9</xm:f>
          </x14:formula1>
          <xm:sqref>E11:E12</xm:sqref>
        </x14:dataValidation>
        <x14:dataValidation type="list" allowBlank="1" showInputMessage="1" showErrorMessage="1" xr:uid="{01EBA1E0-E439-4E5F-8DE4-490FBB8EDBBF}">
          <x14:formula1>
            <xm:f>'J:\FEDER_ACCIO_2014_2020\1_Actuacions_FEDER_14_20\10_Control intern\Manuals\2016-versions obsoletes\[Excel_despeses_exemple.xlsx]Opcions'!#REF!</xm:f>
          </x14:formula1>
          <xm:sqref>R11:R12 X11:X12 P11:P12</xm:sqref>
        </x14:dataValidation>
        <x14:dataValidation type="list" allowBlank="1" showInputMessage="1" showErrorMessage="1" xr:uid="{BCBF99FC-C87F-4A9D-82E0-FE944F12CED2}">
          <x14:formula1>
            <xm:f>'C:\Users\mpadin\AppData\Local\Temp\[Exemple_detall_despeses-1.xlsx]Opcions'!#REF!</xm:f>
          </x14:formula1>
          <xm:sqref>AF11:AF12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8D9D2-4EC2-4EE6-B4D0-D451045082E1}">
  <dimension ref="A1:AH14"/>
  <sheetViews>
    <sheetView zoomScale="80" zoomScaleNormal="80" zoomScalePageLayoutView="85" workbookViewId="0">
      <selection activeCell="G8" sqref="G8"/>
    </sheetView>
  </sheetViews>
  <sheetFormatPr defaultColWidth="11.42578125" defaultRowHeight="12.75" x14ac:dyDescent="0.25"/>
  <cols>
    <col min="1" max="1" width="16.5703125" style="13" customWidth="1"/>
    <col min="2" max="2" width="15.7109375" style="13" hidden="1" customWidth="1"/>
    <col min="3" max="3" width="18.42578125" style="13" customWidth="1"/>
    <col min="4" max="4" width="30" style="13" hidden="1" customWidth="1"/>
    <col min="5" max="5" width="27.28515625" style="29" customWidth="1"/>
    <col min="6" max="6" width="30" style="3" bestFit="1" customWidth="1"/>
    <col min="7" max="8" width="29" style="13" customWidth="1"/>
    <col min="9" max="9" width="27.42578125" style="13" customWidth="1"/>
    <col min="10" max="10" width="30.42578125" style="13" bestFit="1" customWidth="1"/>
    <col min="11" max="13" width="38.140625" style="13" customWidth="1"/>
    <col min="14" max="15" width="26.5703125" style="13" customWidth="1"/>
    <col min="16" max="16" width="21.5703125" style="13" customWidth="1"/>
    <col min="17" max="17" width="26.5703125" style="13" customWidth="1"/>
    <col min="18" max="18" width="20.5703125" style="13" customWidth="1"/>
    <col min="19" max="25" width="25.42578125" style="13" customWidth="1"/>
    <col min="26" max="26" width="35.5703125" style="13" customWidth="1"/>
    <col min="27" max="27" width="25.42578125" style="13" hidden="1" customWidth="1"/>
    <col min="28" max="28" width="25.42578125" style="28" hidden="1" customWidth="1"/>
    <col min="29" max="29" width="25.42578125" style="28" customWidth="1"/>
    <col min="30" max="30" width="20.7109375" style="28" customWidth="1"/>
    <col min="31" max="31" width="43.42578125" style="28" customWidth="1"/>
    <col min="32" max="32" width="34.5703125" style="28" customWidth="1"/>
    <col min="33" max="33" width="20" style="28" customWidth="1"/>
    <col min="34" max="34" width="52.85546875" style="28" customWidth="1"/>
    <col min="35" max="16384" width="11.42578125" style="13"/>
  </cols>
  <sheetData>
    <row r="1" spans="1:34" x14ac:dyDescent="0.25">
      <c r="D1" s="25"/>
      <c r="E1" s="27"/>
      <c r="X1" s="25"/>
      <c r="Y1" s="25"/>
      <c r="Z1" s="25"/>
      <c r="AA1" s="25"/>
      <c r="AB1" s="13"/>
      <c r="AC1" s="13"/>
      <c r="AD1" s="13"/>
      <c r="AE1" s="13"/>
      <c r="AF1" s="13"/>
      <c r="AG1" s="13"/>
      <c r="AH1" s="13"/>
    </row>
    <row r="2" spans="1:34" x14ac:dyDescent="0.25">
      <c r="D2" s="25"/>
      <c r="E2" s="24" t="s">
        <v>219</v>
      </c>
      <c r="F2" s="32" t="str">
        <f>'Contractes personal '!E2</f>
        <v>Parcial</v>
      </c>
      <c r="X2" s="25"/>
      <c r="Y2" s="25"/>
      <c r="Z2" s="25"/>
      <c r="AA2" s="25"/>
      <c r="AB2" s="13"/>
      <c r="AC2" s="13"/>
      <c r="AD2" s="13"/>
      <c r="AE2" s="13"/>
      <c r="AF2" s="13"/>
      <c r="AG2" s="13"/>
      <c r="AH2" s="13"/>
    </row>
    <row r="3" spans="1:34" x14ac:dyDescent="0.25">
      <c r="E3" s="23" t="s">
        <v>0</v>
      </c>
      <c r="F3" s="32" t="str">
        <f>'Contractes personal '!E3</f>
        <v>COMRDI16-1-0030</v>
      </c>
      <c r="G3" s="25"/>
      <c r="H3" s="25"/>
      <c r="I3" s="36" t="s">
        <v>55</v>
      </c>
      <c r="Z3" s="25"/>
      <c r="AA3" s="25"/>
      <c r="AB3" s="25"/>
      <c r="AC3" s="25"/>
      <c r="AD3" s="13"/>
      <c r="AE3" s="13"/>
      <c r="AF3" s="13"/>
      <c r="AG3" s="13"/>
      <c r="AH3" s="13"/>
    </row>
    <row r="4" spans="1:34" x14ac:dyDescent="0.25">
      <c r="E4" s="23" t="s">
        <v>73</v>
      </c>
      <c r="F4" s="32" t="str">
        <f>'Contractes personal '!E4</f>
        <v>MASTERPIECE SL</v>
      </c>
      <c r="G4" s="25"/>
      <c r="H4" s="25"/>
      <c r="I4" s="37" t="s">
        <v>72</v>
      </c>
      <c r="Z4" s="25"/>
      <c r="AA4" s="25"/>
      <c r="AB4" s="25"/>
      <c r="AC4" s="25"/>
      <c r="AD4" s="13"/>
      <c r="AE4" s="13"/>
      <c r="AF4" s="13"/>
      <c r="AG4" s="13"/>
      <c r="AH4" s="13"/>
    </row>
    <row r="5" spans="1:34" x14ac:dyDescent="0.25">
      <c r="E5" s="24" t="s">
        <v>74</v>
      </c>
      <c r="F5" s="32" t="str">
        <f>'Contractes personal '!E5</f>
        <v>B08482869</v>
      </c>
      <c r="G5" s="25"/>
      <c r="H5" s="25"/>
      <c r="I5" s="3"/>
      <c r="Z5" s="25"/>
      <c r="AA5" s="25"/>
      <c r="AB5" s="25"/>
      <c r="AC5" s="25"/>
      <c r="AD5" s="13"/>
      <c r="AE5" s="13"/>
      <c r="AF5" s="13"/>
      <c r="AG5" s="13"/>
      <c r="AH5" s="13"/>
    </row>
    <row r="6" spans="1:34" hidden="1" x14ac:dyDescent="0.25">
      <c r="E6" s="6" t="s">
        <v>53</v>
      </c>
      <c r="F6" s="32" t="str">
        <f>'Contractes personal '!E6</f>
        <v>IU70-xxxxx</v>
      </c>
      <c r="G6" s="25"/>
      <c r="H6" s="25"/>
      <c r="I6" s="3"/>
      <c r="Z6" s="25"/>
      <c r="AA6" s="25"/>
      <c r="AB6" s="25"/>
      <c r="AC6" s="25"/>
      <c r="AD6" s="13" t="s">
        <v>110</v>
      </c>
      <c r="AE6" s="13"/>
      <c r="AF6" s="13"/>
      <c r="AG6" s="13"/>
      <c r="AH6" s="13"/>
    </row>
    <row r="7" spans="1:34" x14ac:dyDescent="0.25">
      <c r="B7" s="25"/>
      <c r="C7" s="25"/>
      <c r="D7" s="25"/>
      <c r="E7" s="27"/>
      <c r="X7" s="25"/>
      <c r="Y7" s="25"/>
      <c r="Z7" s="25"/>
      <c r="AA7" s="25"/>
      <c r="AB7" s="13"/>
      <c r="AC7" s="13"/>
      <c r="AD7" s="13"/>
      <c r="AE7" s="13"/>
      <c r="AF7" s="13"/>
      <c r="AG7" s="13"/>
      <c r="AH7" s="13"/>
    </row>
    <row r="8" spans="1:34" s="1" customFormat="1" ht="25.5" x14ac:dyDescent="0.2">
      <c r="A8" s="26"/>
      <c r="B8" s="18" t="s">
        <v>54</v>
      </c>
      <c r="C8" s="19"/>
      <c r="D8" s="19" t="s">
        <v>52</v>
      </c>
      <c r="E8" s="27"/>
      <c r="F8" s="18"/>
      <c r="G8" s="18"/>
      <c r="H8" s="18"/>
      <c r="J8" s="13"/>
      <c r="K8" s="13"/>
      <c r="L8" s="4"/>
      <c r="M8" s="4"/>
      <c r="N8" s="18"/>
      <c r="P8" s="52"/>
      <c r="S8" s="13"/>
      <c r="V8" s="18"/>
      <c r="W8" s="4"/>
      <c r="X8" s="18"/>
      <c r="Z8" s="25"/>
      <c r="AA8" s="69" t="s">
        <v>52</v>
      </c>
      <c r="AB8" s="69" t="s">
        <v>52</v>
      </c>
    </row>
    <row r="9" spans="1:34" s="5" customFormat="1" ht="38.25" x14ac:dyDescent="0.25">
      <c r="B9" s="6" t="s">
        <v>33</v>
      </c>
      <c r="C9" s="6" t="s">
        <v>34</v>
      </c>
      <c r="D9" s="6" t="s">
        <v>38</v>
      </c>
      <c r="E9" s="6" t="s">
        <v>8</v>
      </c>
      <c r="F9" s="6" t="s">
        <v>61</v>
      </c>
      <c r="G9" s="6" t="s">
        <v>222</v>
      </c>
      <c r="H9" s="6" t="s">
        <v>1</v>
      </c>
      <c r="I9" s="6" t="s">
        <v>3</v>
      </c>
      <c r="J9" s="6" t="s">
        <v>2</v>
      </c>
      <c r="K9" s="6" t="s">
        <v>7</v>
      </c>
      <c r="L9" s="6" t="s">
        <v>6</v>
      </c>
      <c r="M9" s="10" t="s">
        <v>166</v>
      </c>
      <c r="N9" s="6" t="s">
        <v>4</v>
      </c>
      <c r="O9" s="6" t="s">
        <v>5</v>
      </c>
      <c r="P9" s="10" t="s">
        <v>99</v>
      </c>
      <c r="Q9" s="6" t="s">
        <v>9</v>
      </c>
      <c r="R9" s="10" t="s">
        <v>36</v>
      </c>
      <c r="S9" s="10" t="s">
        <v>211</v>
      </c>
      <c r="T9" s="6" t="s">
        <v>11</v>
      </c>
      <c r="U9" s="6" t="s">
        <v>10</v>
      </c>
      <c r="V9" s="6" t="s">
        <v>41</v>
      </c>
      <c r="W9" s="6" t="s">
        <v>42</v>
      </c>
      <c r="X9" s="6" t="s">
        <v>184</v>
      </c>
      <c r="Y9" s="6" t="s">
        <v>39</v>
      </c>
      <c r="Z9" s="6" t="s">
        <v>71</v>
      </c>
      <c r="AA9" s="10" t="s">
        <v>68</v>
      </c>
      <c r="AB9" s="6" t="s">
        <v>40</v>
      </c>
      <c r="AC9" s="15" t="s">
        <v>12</v>
      </c>
      <c r="AD9" s="15" t="s">
        <v>188</v>
      </c>
      <c r="AE9" s="15" t="s">
        <v>187</v>
      </c>
      <c r="AF9" s="15" t="s">
        <v>57</v>
      </c>
      <c r="AG9" s="15" t="s">
        <v>188</v>
      </c>
      <c r="AH9" s="15" t="s">
        <v>139</v>
      </c>
    </row>
    <row r="10" spans="1:34" s="29" customFormat="1" ht="201" customHeight="1" x14ac:dyDescent="0.25">
      <c r="A10" s="6" t="s">
        <v>44</v>
      </c>
      <c r="B10" s="11"/>
      <c r="C10" s="30"/>
      <c r="D10" s="12" t="s">
        <v>142</v>
      </c>
      <c r="E10" s="59" t="s">
        <v>221</v>
      </c>
      <c r="F10" s="59" t="s">
        <v>161</v>
      </c>
      <c r="G10" s="65" t="s">
        <v>226</v>
      </c>
      <c r="H10" s="12" t="s">
        <v>162</v>
      </c>
      <c r="I10" s="12" t="s">
        <v>163</v>
      </c>
      <c r="J10" s="12" t="s">
        <v>164</v>
      </c>
      <c r="K10" s="11" t="s">
        <v>167</v>
      </c>
      <c r="L10" s="31" t="s">
        <v>168</v>
      </c>
      <c r="M10" s="65" t="s">
        <v>165</v>
      </c>
      <c r="N10" s="9" t="s">
        <v>169</v>
      </c>
      <c r="O10" s="9" t="s">
        <v>170</v>
      </c>
      <c r="P10" s="59" t="s">
        <v>100</v>
      </c>
      <c r="Q10" s="12" t="s">
        <v>175</v>
      </c>
      <c r="R10" s="59" t="s">
        <v>101</v>
      </c>
      <c r="S10" s="59" t="s">
        <v>103</v>
      </c>
      <c r="T10" s="59" t="s">
        <v>171</v>
      </c>
      <c r="U10" s="11" t="s">
        <v>172</v>
      </c>
      <c r="V10" s="12" t="s">
        <v>173</v>
      </c>
      <c r="W10" s="12" t="s">
        <v>174</v>
      </c>
      <c r="X10" s="59" t="s">
        <v>183</v>
      </c>
      <c r="Y10" s="12" t="s">
        <v>185</v>
      </c>
      <c r="Z10" s="12" t="s">
        <v>189</v>
      </c>
      <c r="AA10" s="64" t="s">
        <v>129</v>
      </c>
      <c r="AB10" s="62" t="s">
        <v>128</v>
      </c>
      <c r="AC10" s="12" t="s">
        <v>186</v>
      </c>
      <c r="AD10" s="12" t="s">
        <v>191</v>
      </c>
      <c r="AE10" s="12" t="s">
        <v>190</v>
      </c>
      <c r="AF10" s="12" t="s">
        <v>209</v>
      </c>
      <c r="AG10" s="12" t="s">
        <v>210</v>
      </c>
      <c r="AH10" s="12" t="s">
        <v>203</v>
      </c>
    </row>
    <row r="11" spans="1:34" s="17" customFormat="1" ht="42.75" customHeight="1" x14ac:dyDescent="0.25">
      <c r="B11" s="16" t="str">
        <f>$F$6</f>
        <v>IU70-xxxxx</v>
      </c>
      <c r="C11" s="20" t="s">
        <v>140</v>
      </c>
      <c r="D11" s="14" t="s">
        <v>58</v>
      </c>
      <c r="E11" s="33" t="s">
        <v>82</v>
      </c>
      <c r="F11" s="40" t="s">
        <v>159</v>
      </c>
      <c r="G11" s="40">
        <v>2</v>
      </c>
      <c r="H11" s="122" t="s">
        <v>261</v>
      </c>
      <c r="I11" s="122" t="s">
        <v>262</v>
      </c>
      <c r="J11" s="143" t="s">
        <v>263</v>
      </c>
      <c r="K11" s="122" t="s">
        <v>264</v>
      </c>
      <c r="L11" s="122" t="s">
        <v>265</v>
      </c>
      <c r="M11" s="122" t="s">
        <v>266</v>
      </c>
      <c r="N11" s="144">
        <v>42850</v>
      </c>
      <c r="O11" s="144">
        <v>42870</v>
      </c>
      <c r="P11" s="122" t="s">
        <v>91</v>
      </c>
      <c r="Q11" s="145">
        <v>54347825</v>
      </c>
      <c r="R11" s="122" t="s">
        <v>59</v>
      </c>
      <c r="S11" s="131"/>
      <c r="T11" s="131">
        <v>1459</v>
      </c>
      <c r="U11" s="131">
        <v>306.39</v>
      </c>
      <c r="V11" s="146">
        <v>0</v>
      </c>
      <c r="W11" s="131">
        <v>218.85</v>
      </c>
      <c r="X11" s="147">
        <v>0.21</v>
      </c>
      <c r="Y11" s="146">
        <f>T11+U11-W11</f>
        <v>1546.54</v>
      </c>
      <c r="Z11" s="148">
        <v>620.08000000000004</v>
      </c>
      <c r="AA11" s="140"/>
      <c r="AB11" s="146">
        <f>ROUND(Z11*AA11,2)</f>
        <v>0</v>
      </c>
      <c r="AC11" s="146">
        <f>+Y11-Z11</f>
        <v>926.45999999999992</v>
      </c>
      <c r="AD11" s="125" t="b">
        <f t="shared" ref="AD11:AD12" si="0">AC11=U11</f>
        <v>0</v>
      </c>
      <c r="AE11" s="122" t="s">
        <v>271</v>
      </c>
      <c r="AF11" s="148" t="s">
        <v>192</v>
      </c>
      <c r="AG11" s="125" t="str">
        <f t="shared" ref="AG11:AG12" si="1">+IF(Z11&lt;=Y11,"OK", "ERROR: la despesa imputada al projecte no pot superar la despesa total de la factura.")</f>
        <v>OK</v>
      </c>
      <c r="AH11" s="122"/>
    </row>
    <row r="12" spans="1:34" s="17" customFormat="1" ht="48" customHeight="1" x14ac:dyDescent="0.25">
      <c r="B12" s="16" t="str">
        <f t="shared" ref="B12" si="2">$F$6</f>
        <v>IU70-xxxxx</v>
      </c>
      <c r="C12" s="20" t="s">
        <v>141</v>
      </c>
      <c r="D12" s="14" t="s">
        <v>58</v>
      </c>
      <c r="E12" s="33" t="s">
        <v>82</v>
      </c>
      <c r="F12" s="40" t="s">
        <v>159</v>
      </c>
      <c r="G12" s="40">
        <v>2</v>
      </c>
      <c r="H12" s="122" t="s">
        <v>261</v>
      </c>
      <c r="I12" s="122" t="s">
        <v>262</v>
      </c>
      <c r="J12" s="143" t="s">
        <v>263</v>
      </c>
      <c r="K12" s="122" t="s">
        <v>267</v>
      </c>
      <c r="L12" s="122" t="s">
        <v>268</v>
      </c>
      <c r="M12" s="122" t="s">
        <v>266</v>
      </c>
      <c r="N12" s="126" t="s">
        <v>269</v>
      </c>
      <c r="O12" s="126" t="s">
        <v>269</v>
      </c>
      <c r="P12" s="122" t="s">
        <v>91</v>
      </c>
      <c r="Q12" s="145">
        <v>54347825</v>
      </c>
      <c r="R12" s="122" t="s">
        <v>59</v>
      </c>
      <c r="S12" s="131"/>
      <c r="T12" s="131">
        <v>218.85</v>
      </c>
      <c r="U12" s="131">
        <v>0</v>
      </c>
      <c r="V12" s="146">
        <v>0</v>
      </c>
      <c r="W12" s="131">
        <v>0</v>
      </c>
      <c r="X12" s="147" t="s">
        <v>182</v>
      </c>
      <c r="Y12" s="146">
        <f t="shared" ref="Y12" si="3">T12+U12-W12</f>
        <v>218.85</v>
      </c>
      <c r="Z12" s="148">
        <v>109.42</v>
      </c>
      <c r="AA12" s="140"/>
      <c r="AB12" s="146">
        <f t="shared" ref="AB12" si="4">ROUND(Z12*AA12,2)</f>
        <v>0</v>
      </c>
      <c r="AC12" s="146">
        <f t="shared" ref="AC12" si="5">+Y12-Z12</f>
        <v>109.42999999999999</v>
      </c>
      <c r="AD12" s="125" t="b">
        <f t="shared" si="0"/>
        <v>0</v>
      </c>
      <c r="AE12" s="122" t="s">
        <v>271</v>
      </c>
      <c r="AF12" s="148" t="s">
        <v>192</v>
      </c>
      <c r="AG12" s="125" t="str">
        <f t="shared" si="1"/>
        <v>OK</v>
      </c>
      <c r="AH12" s="122"/>
    </row>
    <row r="13" spans="1:34" x14ac:dyDescent="0.25">
      <c r="Z13" s="149">
        <f>Z11+Z12</f>
        <v>729.5</v>
      </c>
    </row>
    <row r="14" spans="1:34" ht="60" customHeight="1" x14ac:dyDescent="0.25">
      <c r="Z14" s="5" t="s">
        <v>272</v>
      </c>
    </row>
  </sheetData>
  <sheetProtection algorithmName="SHA-512" hashValue="h4rZL5SjtpuNLLRfnuFlfu1eMZvmlAoic2kiqRkfV4pTighShaywJm5jV+cX23gc1krhKzvnp/l65tp/mnlacw==" saltValue="zs6NMUSduhECppEjM3gDwQ==" spinCount="100000" sheet="1" objects="1" scenarios="1"/>
  <pageMargins left="0.7" right="0.7" top="0.75" bottom="0.75" header="0.3" footer="0.3"/>
  <pageSetup paperSize="9" scale="10" orientation="landscape" r:id="rId1"/>
  <headerFooter>
    <oddFooter>&amp;R&amp;8D.84
Versió 3, 24 de gener de 2020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AB0DCBBD-93FD-4609-ACD8-3D27AD7624BD}">
          <x14:formula1>
            <xm:f>'J:\FEDER_ACCIO_2014_2020\1_Actuacions_FEDER_14_20\10_Control intern\Manuals\2016-versions obsoletes\[Excel_despeses_exemple.xlsx]Opcions'!#REF!</xm:f>
          </x14:formula1>
          <xm:sqref>R11:R12 X11:X12 P11:P12 AF11:AF12</xm:sqref>
        </x14:dataValidation>
        <x14:dataValidation type="list" allowBlank="1" showInputMessage="1" showErrorMessage="1" xr:uid="{0DE8E4CD-BCF6-4437-A92B-5FEB19663A8D}">
          <x14:formula1>
            <xm:f>Opcions!$A$2:$A$9</xm:f>
          </x14:formula1>
          <xm:sqref>E11:E12</xm:sqref>
        </x14:dataValidation>
        <x14:dataValidation type="list" allowBlank="1" showInputMessage="1" showErrorMessage="1" xr:uid="{DF9C2FE0-5585-496B-92C7-9FB1592022C0}">
          <x14:formula1>
            <xm:f>Opcions!$A$26:$A$28</xm:f>
          </x14:formula1>
          <xm:sqref>F11:F12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CE4B2-CD3E-43E9-B73B-2178F5FD37C1}">
  <dimension ref="B2:D6"/>
  <sheetViews>
    <sheetView zoomScaleNormal="100" workbookViewId="0">
      <selection activeCell="E3" sqref="E3"/>
    </sheetView>
  </sheetViews>
  <sheetFormatPr defaultColWidth="9.140625" defaultRowHeight="15" x14ac:dyDescent="0.25"/>
  <cols>
    <col min="1" max="1" width="9.140625" style="71"/>
    <col min="2" max="2" width="25.7109375" style="71" customWidth="1"/>
    <col min="3" max="3" width="20" style="71" customWidth="1"/>
    <col min="4" max="16384" width="9.140625" style="71"/>
  </cols>
  <sheetData>
    <row r="2" spans="2:4" ht="18" customHeight="1" x14ac:dyDescent="0.25">
      <c r="B2" s="72" t="s">
        <v>61</v>
      </c>
      <c r="C2" s="72" t="s">
        <v>214</v>
      </c>
    </row>
    <row r="3" spans="2:4" ht="18" customHeight="1" x14ac:dyDescent="0.25">
      <c r="B3" s="73" t="s">
        <v>151</v>
      </c>
      <c r="C3" s="70">
        <f>SUM('Transacció personal+indirectes'!AI12:AI12)</f>
        <v>8379.25</v>
      </c>
      <c r="D3" s="76"/>
    </row>
    <row r="4" spans="2:4" ht="18" customHeight="1" x14ac:dyDescent="0.25">
      <c r="B4" s="73" t="s">
        <v>213</v>
      </c>
      <c r="C4" s="70">
        <f>SUM('Transacció despesa menor_cas 1'!Z11:Z12)</f>
        <v>1459</v>
      </c>
    </row>
    <row r="5" spans="2:4" ht="18" customHeight="1" x14ac:dyDescent="0.25">
      <c r="B5" s="73" t="s">
        <v>153</v>
      </c>
      <c r="C5" s="70">
        <f>SUM('Transacció personal+indirectes'!AJ12:AJ12)</f>
        <v>1256.8900000000001</v>
      </c>
      <c r="D5" s="76"/>
    </row>
    <row r="6" spans="2:4" ht="18" customHeight="1" x14ac:dyDescent="0.25">
      <c r="B6" s="74" t="s">
        <v>215</v>
      </c>
      <c r="C6" s="150">
        <f>SUM(C3:C5)</f>
        <v>11095.14</v>
      </c>
    </row>
  </sheetData>
  <pageMargins left="0.7" right="0.7" top="0.75" bottom="0.75" header="0.3" footer="0.3"/>
  <pageSetup paperSize="9" orientation="portrait" r:id="rId1"/>
  <headerFooter>
    <oddFooter>&amp;R&amp;8D.84
Versió 3, 24 de gener de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8</vt:i4>
      </vt:variant>
    </vt:vector>
  </HeadingPairs>
  <TitlesOfParts>
    <vt:vector size="8" baseType="lpstr">
      <vt:lpstr>Nòmines</vt:lpstr>
      <vt:lpstr>Contractes personal </vt:lpstr>
      <vt:lpstr>Transacció personal+indirectes</vt:lpstr>
      <vt:lpstr>Opcions</vt:lpstr>
      <vt:lpstr>Factura amb IRPF</vt:lpstr>
      <vt:lpstr>Transacció despesa menor_cas 1</vt:lpstr>
      <vt:lpstr>Transacció despesa menor_cas 2</vt:lpstr>
      <vt:lpstr>Resum</vt:lpstr>
    </vt:vector>
  </TitlesOfParts>
  <Company>ACCIÓ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Jesús Garcia</dc:creator>
  <cp:lastModifiedBy>Marta Padín</cp:lastModifiedBy>
  <cp:lastPrinted>2018-11-13T15:29:08Z</cp:lastPrinted>
  <dcterms:created xsi:type="dcterms:W3CDTF">2018-06-18T08:09:34Z</dcterms:created>
  <dcterms:modified xsi:type="dcterms:W3CDTF">2020-01-22T17:26:31Z</dcterms:modified>
</cp:coreProperties>
</file>